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nne\Desktop\"/>
    </mc:Choice>
  </mc:AlternateContent>
  <xr:revisionPtr revIDLastSave="0" documentId="13_ncr:1_{4A8BA08C-06DE-482B-945F-7B2F5D4C0ED3}" xr6:coauthVersionLast="47" xr6:coauthVersionMax="47" xr10:uidLastSave="{00000000-0000-0000-0000-000000000000}"/>
  <bookViews>
    <workbookView xWindow="1140" yWindow="1140" windowWidth="33980" windowHeight="18810" xr2:uid="{1121F1B5-9B4A-4697-9D72-CFDCC1B0E019}"/>
  </bookViews>
  <sheets>
    <sheet name="PT" sheetId="1" r:id="rId1"/>
    <sheet name="PH" sheetId="6" r:id="rId2"/>
    <sheet name="PS" sheetId="7" r:id="rId3"/>
    <sheet name="PU" sheetId="8" r:id="rId4"/>
    <sheet name="PV" sheetId="9" r:id="rId5"/>
    <sheet name="TS" sheetId="10" r:id="rId6"/>
    <sheet name="TV" sheetId="11" r:id="rId7"/>
    <sheet name="Px" sheetId="12" r:id="rId8"/>
    <sheet name="Tx" sheetId="13" r:id="rId9"/>
    <sheet name="SatCurve PT" sheetId="2" r:id="rId10"/>
    <sheet name="SatCurve PH" sheetId="3" r:id="rId11"/>
    <sheet name="SatCurve PS" sheetId="4" r:id="rId12"/>
  </sheets>
  <definedNames>
    <definedName name="_xlnm.Print_Area" localSheetId="1">PH!$A$1:$M$48</definedName>
    <definedName name="_xlnm.Print_Area" localSheetId="2">PS!$A$1:$M$48</definedName>
    <definedName name="_xlnm.Print_Area" localSheetId="0">PT!$A$1:$M$48</definedName>
    <definedName name="_xlnm.Print_Area" localSheetId="3">PU!$A$1:$M$48</definedName>
    <definedName name="_xlnm.Print_Area" localSheetId="4">PV!$A$1:$M$48</definedName>
    <definedName name="_xlnm.Print_Area" localSheetId="7">Px!$A$1:$M$48</definedName>
    <definedName name="_xlnm.Print_Area" localSheetId="10">'SatCurve PH'!$A$1:$U$71</definedName>
    <definedName name="_xlnm.Print_Area" localSheetId="9">'SatCurve PT'!$A$1:$X$45</definedName>
    <definedName name="_xlnm.Print_Area" localSheetId="5">TS!$A$1:$M$48</definedName>
    <definedName name="_xlnm.Print_Area" localSheetId="6">TV!$A$1:$M$48</definedName>
    <definedName name="_xlnm.Print_Area" localSheetId="8">Tx!$A$1:$M$48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  <c r="G5" i="3"/>
  <c r="F5" i="2"/>
  <c r="K45" i="13"/>
  <c r="H45" i="13"/>
  <c r="E45" i="13"/>
  <c r="K22" i="13"/>
  <c r="H22" i="13"/>
  <c r="E22" i="13"/>
  <c r="K16" i="13"/>
  <c r="H16" i="13"/>
  <c r="E16" i="13"/>
  <c r="K10" i="13"/>
  <c r="H10" i="13"/>
  <c r="E10" i="13"/>
  <c r="K5" i="13"/>
  <c r="H5" i="13"/>
  <c r="E5" i="13"/>
  <c r="K45" i="12"/>
  <c r="H45" i="12"/>
  <c r="E45" i="12"/>
  <c r="K22" i="12"/>
  <c r="H22" i="12"/>
  <c r="E22" i="12"/>
  <c r="K16" i="12"/>
  <c r="H16" i="12"/>
  <c r="E16" i="12"/>
  <c r="K10" i="12"/>
  <c r="H10" i="12"/>
  <c r="E10" i="12"/>
  <c r="K5" i="12"/>
  <c r="H5" i="12"/>
  <c r="E5" i="12"/>
  <c r="K45" i="11"/>
  <c r="H45" i="11"/>
  <c r="E45" i="11"/>
  <c r="K22" i="11"/>
  <c r="H22" i="11"/>
  <c r="E22" i="11"/>
  <c r="K16" i="11"/>
  <c r="H16" i="11"/>
  <c r="E16" i="11"/>
  <c r="K10" i="11"/>
  <c r="H10" i="11"/>
  <c r="E10" i="11"/>
  <c r="K5" i="11"/>
  <c r="H5" i="11"/>
  <c r="E5" i="11"/>
  <c r="K45" i="10"/>
  <c r="H45" i="10"/>
  <c r="E45" i="10"/>
  <c r="K22" i="10"/>
  <c r="H22" i="10"/>
  <c r="E22" i="10"/>
  <c r="K16" i="10"/>
  <c r="H16" i="10"/>
  <c r="E16" i="10"/>
  <c r="K10" i="10"/>
  <c r="H10" i="10"/>
  <c r="E10" i="10"/>
  <c r="K5" i="10"/>
  <c r="H5" i="10"/>
  <c r="E5" i="10"/>
  <c r="K45" i="9"/>
  <c r="H45" i="9"/>
  <c r="E45" i="9"/>
  <c r="K22" i="9"/>
  <c r="H22" i="9"/>
  <c r="E22" i="9"/>
  <c r="K16" i="9"/>
  <c r="H16" i="9"/>
  <c r="E16" i="9"/>
  <c r="K10" i="9"/>
  <c r="H10" i="9"/>
  <c r="E10" i="9"/>
  <c r="K5" i="9"/>
  <c r="H5" i="9"/>
  <c r="E5" i="9"/>
  <c r="K45" i="8"/>
  <c r="H45" i="8"/>
  <c r="E45" i="8"/>
  <c r="K22" i="8"/>
  <c r="H22" i="8"/>
  <c r="E22" i="8"/>
  <c r="K16" i="8"/>
  <c r="H16" i="8"/>
  <c r="E16" i="8"/>
  <c r="K10" i="8"/>
  <c r="H10" i="8"/>
  <c r="E10" i="8"/>
  <c r="K5" i="8"/>
  <c r="H5" i="8"/>
  <c r="E5" i="8"/>
  <c r="K45" i="7"/>
  <c r="H45" i="7"/>
  <c r="E45" i="7"/>
  <c r="K22" i="7"/>
  <c r="H22" i="7"/>
  <c r="E22" i="7"/>
  <c r="K16" i="7"/>
  <c r="H16" i="7"/>
  <c r="E16" i="7"/>
  <c r="K10" i="7"/>
  <c r="H10" i="7"/>
  <c r="E10" i="7"/>
  <c r="K5" i="7"/>
  <c r="H5" i="7"/>
  <c r="E5" i="7"/>
  <c r="K45" i="6"/>
  <c r="H45" i="6"/>
  <c r="E45" i="6"/>
  <c r="K22" i="6"/>
  <c r="H22" i="6"/>
  <c r="E22" i="6"/>
  <c r="K16" i="6"/>
  <c r="H16" i="6"/>
  <c r="E16" i="6"/>
  <c r="K10" i="6"/>
  <c r="H10" i="6"/>
  <c r="E10" i="6"/>
  <c r="K5" i="6"/>
  <c r="H5" i="6"/>
  <c r="E5" i="6"/>
  <c r="K45" i="1" l="1"/>
  <c r="H45" i="1"/>
  <c r="E45" i="1"/>
  <c r="K22" i="1"/>
  <c r="H22" i="1"/>
  <c r="K16" i="1"/>
  <c r="H16" i="1"/>
  <c r="K10" i="1"/>
  <c r="H10" i="1"/>
  <c r="K5" i="1"/>
  <c r="H5" i="1"/>
  <c r="E16" i="1"/>
  <c r="E22" i="1" l="1"/>
  <c r="E10" i="1"/>
  <c r="E5" i="1"/>
  <c r="F17" i="11" a="1"/>
  <c r="I18" i="9" a="1"/>
  <c r="F46" i="11" a="1"/>
  <c r="I26" i="1" a="1"/>
  <c r="I27" i="7" a="1"/>
  <c r="I46" i="11" a="1"/>
  <c r="L34" i="8" a="1"/>
  <c r="I19" i="8" a="1"/>
  <c r="I12" i="11" a="1"/>
  <c r="I25" i="7" a="1"/>
  <c r="I40" i="9" a="1"/>
  <c r="I13" i="13" a="1"/>
  <c r="I11" i="9" a="1"/>
  <c r="L30" i="6" a="1"/>
  <c r="F11" i="12" a="1"/>
  <c r="L19" i="9" a="1"/>
  <c r="L30" i="12" a="1"/>
  <c r="L19" i="13" a="1"/>
  <c r="L7" i="9" a="1"/>
  <c r="I12" i="1" a="1"/>
  <c r="L6" i="9" a="1"/>
  <c r="H7" i="1" a="1"/>
  <c r="L14" i="7" a="1"/>
  <c r="L17" i="12" a="1"/>
  <c r="L26" i="8" a="1"/>
  <c r="I47" i="8" a="1"/>
  <c r="F6" i="9" a="1"/>
  <c r="L12" i="12" a="1"/>
  <c r="I23" i="12" a="1"/>
  <c r="K7" i="8" a="1"/>
  <c r="L12" i="13" a="1"/>
  <c r="K6" i="11" a="1"/>
  <c r="I13" i="6" a="1"/>
  <c r="L30" i="13" a="1"/>
  <c r="L34" i="12" a="1"/>
  <c r="F17" i="9" a="1"/>
  <c r="L43" i="10" a="1"/>
  <c r="K6" i="9" a="1"/>
  <c r="I27" i="8" a="1"/>
  <c r="H6" i="6" a="1"/>
  <c r="E23" i="13" a="1"/>
  <c r="I29" i="8" a="1"/>
  <c r="I17" i="8" a="1"/>
  <c r="I12" i="7" a="1"/>
  <c r="I34" i="11" a="1"/>
  <c r="L33" i="6" a="1"/>
  <c r="F6" i="8" a="1"/>
  <c r="L17" i="7" a="1"/>
  <c r="L18" i="11" a="1"/>
  <c r="I35" i="10" a="1"/>
  <c r="I38" i="6" a="1"/>
  <c r="I38" i="13" a="1"/>
  <c r="I32" i="9" a="1"/>
  <c r="L25" i="11" a="1"/>
  <c r="I26" i="10" a="1"/>
  <c r="I17" i="11" a="1"/>
  <c r="I14" i="11" a="1"/>
  <c r="L25" i="6" a="1"/>
  <c r="I11" i="6" a="1"/>
  <c r="F23" i="6" a="1"/>
  <c r="I7" i="13" a="1"/>
  <c r="L43" i="9" a="1"/>
  <c r="L37" i="11" a="1"/>
  <c r="L42" i="11" a="1"/>
  <c r="L40" i="1" a="1"/>
  <c r="K7" i="12" a="1"/>
  <c r="I42" i="13" a="1"/>
  <c r="I26" i="6" a="1"/>
  <c r="F11" i="11" a="1"/>
  <c r="I23" i="10" a="1"/>
  <c r="L40" i="8" a="1"/>
  <c r="L28" i="9" a="1"/>
  <c r="F6" i="10" a="1"/>
  <c r="L35" i="7" a="1"/>
  <c r="H30" i="13" a="1"/>
  <c r="E23" i="1" a="1"/>
  <c r="L30" i="7" a="1"/>
  <c r="I30" i="8" a="1"/>
  <c r="I41" i="8" a="1"/>
  <c r="L11" i="13" a="1"/>
  <c r="I34" i="13" a="1"/>
  <c r="C7" i="4" a="1"/>
  <c r="L38" i="13" a="1"/>
  <c r="L42" i="1" a="1"/>
  <c r="L34" i="6" a="1"/>
  <c r="L40" i="11" a="1"/>
  <c r="I40" i="12" a="1"/>
  <c r="I39" i="9" a="1"/>
  <c r="I30" i="1" a="1"/>
  <c r="L13" i="6" a="1"/>
  <c r="E17" i="6" a="1"/>
  <c r="L32" i="12" a="1"/>
  <c r="L14" i="12" a="1"/>
  <c r="F46" i="8" a="1"/>
  <c r="L7" i="8" a="1"/>
  <c r="L28" i="13" a="1"/>
  <c r="L19" i="8" a="1"/>
  <c r="L23" i="8" a="1"/>
  <c r="L35" i="10" a="1"/>
  <c r="D7" i="4" a="1"/>
  <c r="L18" i="6" a="1"/>
  <c r="H40" i="13" a="1"/>
  <c r="F23" i="1" a="1"/>
  <c r="I25" i="9" a="1"/>
  <c r="L19" i="11" a="1"/>
  <c r="L24" i="7" a="1"/>
  <c r="I7" i="12" a="1"/>
  <c r="I32" i="13" a="1"/>
  <c r="I36" i="8" a="1"/>
  <c r="K24" i="1" a="1"/>
  <c r="K36" i="1" a="1"/>
  <c r="H39" i="13" a="1"/>
  <c r="L38" i="10" a="1"/>
  <c r="I29" i="6" a="1"/>
  <c r="K34" i="1" a="1"/>
  <c r="E46" i="1" a="1"/>
  <c r="H35" i="1" a="1"/>
  <c r="K41" i="13" a="1"/>
  <c r="H37" i="1" a="1"/>
  <c r="I40" i="11" a="1"/>
  <c r="I23" i="8" a="1"/>
  <c r="L19" i="7" a="1"/>
  <c r="L26" i="6" a="1"/>
  <c r="K34" i="13" a="1"/>
  <c r="L23" i="11" a="1"/>
  <c r="I33" i="6" a="1"/>
  <c r="H27" i="1" a="1"/>
  <c r="I31" i="13" a="1"/>
  <c r="K6" i="13" a="1"/>
  <c r="L23" i="13" a="1"/>
  <c r="I33" i="7" a="1"/>
  <c r="I32" i="1" a="1"/>
  <c r="F46" i="9" a="1"/>
  <c r="I38" i="9" a="1"/>
  <c r="L13" i="1" a="1"/>
  <c r="L39" i="7" a="1"/>
  <c r="L18" i="13" a="1"/>
  <c r="I38" i="8" a="1"/>
  <c r="L47" i="11" a="1"/>
  <c r="F46" i="6" a="1"/>
  <c r="I18" i="6" a="1"/>
  <c r="I7" i="7" a="1"/>
  <c r="E8" i="3" a="1"/>
  <c r="F23" i="13" a="1"/>
  <c r="I37" i="13" a="1"/>
  <c r="K27" i="13" a="1"/>
  <c r="E23" i="7" a="1"/>
  <c r="L17" i="9" a="1"/>
  <c r="I23" i="7" a="1"/>
  <c r="I43" i="8" a="1"/>
  <c r="I37" i="1" a="1"/>
  <c r="F23" i="10" a="1"/>
  <c r="H25" i="7" a="1"/>
  <c r="I35" i="1" a="1"/>
  <c r="I34" i="12" a="1"/>
  <c r="H6" i="8" a="1"/>
  <c r="L34" i="10" a="1"/>
  <c r="I11" i="13" a="1"/>
  <c r="I20" i="1" a="1"/>
  <c r="I47" i="1" a="1"/>
  <c r="I24" i="12" a="1"/>
  <c r="I36" i="7" a="1"/>
  <c r="E6" i="2" a="1"/>
  <c r="I18" i="11" a="1"/>
  <c r="H36" i="7" a="1"/>
  <c r="L32" i="10" a="1"/>
  <c r="H19" i="6" a="1"/>
  <c r="L17" i="11" a="1"/>
  <c r="E7" i="2" a="1"/>
  <c r="K32" i="13" a="1"/>
  <c r="L38" i="12" a="1"/>
  <c r="I46" i="10" a="1"/>
  <c r="I46" i="1" a="1"/>
  <c r="I32" i="11" a="1"/>
  <c r="L12" i="9" a="1"/>
  <c r="K28" i="13" a="1"/>
  <c r="H28" i="7" a="1"/>
  <c r="I34" i="8" a="1"/>
  <c r="H27" i="13" a="1"/>
  <c r="L35" i="9" a="1"/>
  <c r="I47" i="12" a="1"/>
  <c r="L30" i="11" a="1"/>
  <c r="L39" i="6" a="1"/>
  <c r="F17" i="1" a="1"/>
  <c r="L17" i="10" a="1"/>
  <c r="H6" i="11" a="1"/>
  <c r="L47" i="9" a="1"/>
  <c r="I47" i="9" a="1"/>
  <c r="L37" i="12" a="1"/>
  <c r="L6" i="13" a="1"/>
  <c r="L24" i="1" a="1"/>
  <c r="K6" i="7" a="1"/>
  <c r="L19" i="10" a="1"/>
  <c r="I33" i="8" a="1"/>
  <c r="H31" i="13" a="1"/>
  <c r="L31" i="7" a="1"/>
  <c r="I39" i="12" a="1"/>
  <c r="I42" i="1" a="1"/>
  <c r="L41" i="13" a="1"/>
  <c r="L39" i="10" a="1"/>
  <c r="I14" i="10" a="1"/>
  <c r="I39" i="13" a="1"/>
  <c r="F17" i="8" a="1"/>
  <c r="L40" i="12" a="1"/>
  <c r="L46" i="6" a="1"/>
  <c r="I40" i="8" a="1"/>
  <c r="H32" i="7" a="1"/>
  <c r="I35" i="9" a="1"/>
  <c r="L33" i="9" a="1"/>
  <c r="I38" i="7" a="1"/>
  <c r="L7" i="7" a="1"/>
  <c r="I27" i="10" a="1"/>
  <c r="I27" i="1" a="1"/>
  <c r="H40" i="7" a="1"/>
  <c r="I7" i="8" a="1"/>
  <c r="K7" i="6" a="1"/>
  <c r="L7" i="1" a="1"/>
  <c r="F46" i="10" a="1"/>
  <c r="K25" i="13" a="1"/>
  <c r="I29" i="7" a="1"/>
  <c r="I25" i="12" a="1"/>
  <c r="I27" i="9" a="1"/>
  <c r="L20" i="1" a="1"/>
  <c r="L13" i="11" a="1"/>
  <c r="L32" i="9" a="1"/>
  <c r="I14" i="1" a="1"/>
  <c r="I43" i="11" a="1"/>
  <c r="L30" i="9" a="1"/>
  <c r="I34" i="6" a="1"/>
  <c r="I31" i="10" a="1"/>
  <c r="I35" i="6" a="1"/>
  <c r="L41" i="8" a="1"/>
  <c r="H6" i="13" a="1"/>
  <c r="K38" i="1" a="1"/>
  <c r="H28" i="1" a="1"/>
  <c r="H33" i="13" a="1"/>
  <c r="L42" i="13" a="1"/>
  <c r="L29" i="7" a="1"/>
  <c r="L33" i="12" a="1"/>
  <c r="L6" i="1" a="1"/>
  <c r="L36" i="9" a="1"/>
  <c r="I41" i="11" a="1"/>
  <c r="I14" i="7" a="1"/>
  <c r="L31" i="6" a="1"/>
  <c r="F17" i="6" a="1"/>
  <c r="E11" i="8" a="1"/>
  <c r="F6" i="13" a="1"/>
  <c r="L17" i="13" a="1"/>
  <c r="I35" i="12" a="1"/>
  <c r="I30" i="10" a="1"/>
  <c r="I6" i="9" a="1"/>
  <c r="I33" i="1" a="1"/>
  <c r="I33" i="11" a="1"/>
  <c r="L12" i="6" a="1"/>
  <c r="I14" i="6" a="1"/>
  <c r="I18" i="13" a="1"/>
  <c r="I37" i="7" a="1"/>
  <c r="K6" i="10" a="1"/>
  <c r="I46" i="12" a="1"/>
  <c r="L43" i="12" a="1"/>
  <c r="L46" i="12" a="1"/>
  <c r="I13" i="7" a="1"/>
  <c r="I6" i="7" a="1"/>
  <c r="K7" i="10" a="1"/>
  <c r="L35" i="11" a="1"/>
  <c r="I26" i="7" a="1"/>
  <c r="L6" i="6" a="1"/>
  <c r="H14" i="8" a="1"/>
  <c r="K32" i="1" a="1"/>
  <c r="L40" i="10" a="1"/>
  <c r="L12" i="11" a="1"/>
  <c r="L36" i="6" a="1"/>
  <c r="L25" i="13" a="1"/>
  <c r="F23" i="11" a="1"/>
  <c r="L33" i="8" a="1"/>
  <c r="L14" i="1" a="1"/>
  <c r="I6" i="11" a="1"/>
  <c r="L11" i="6" a="1"/>
  <c r="I26" i="9" a="1"/>
  <c r="I18" i="1" a="1"/>
  <c r="I11" i="1" a="1"/>
  <c r="L38" i="9" a="1"/>
  <c r="E17" i="8" a="1"/>
  <c r="K42" i="1" a="1"/>
  <c r="H29" i="1" a="1"/>
  <c r="K39" i="13" a="1"/>
  <c r="F17" i="10" a="1"/>
  <c r="L46" i="7" a="1"/>
  <c r="I19" i="10" a="1"/>
  <c r="L43" i="1" a="1"/>
  <c r="I42" i="9" a="1"/>
  <c r="I13" i="1" a="1"/>
  <c r="F46" i="12" a="1"/>
  <c r="I6" i="12" a="1"/>
  <c r="L6" i="12" a="1"/>
  <c r="L14" i="8" a="1"/>
  <c r="L42" i="9" a="1"/>
  <c r="E23" i="8" a="1"/>
  <c r="I31" i="8" a="1"/>
  <c r="L38" i="7" a="1"/>
  <c r="E6" i="4" a="1"/>
  <c r="I14" i="8" a="1"/>
  <c r="I24" i="6" a="1"/>
  <c r="I42" i="6" a="1"/>
  <c r="I33" i="10" a="1"/>
  <c r="I29" i="11" a="1"/>
  <c r="E11" i="7" a="1"/>
  <c r="F17" i="13" a="1"/>
  <c r="I36" i="9" a="1"/>
  <c r="F6" i="7" a="1"/>
  <c r="I12" i="13" a="1"/>
  <c r="I46" i="8" a="1"/>
  <c r="I13" i="11" a="1"/>
  <c r="I11" i="11" a="1"/>
  <c r="H37" i="13" a="1"/>
  <c r="K31" i="8" a="1"/>
  <c r="L20" i="12" a="1"/>
  <c r="I13" i="8" a="1"/>
  <c r="L40" i="13" a="1"/>
  <c r="F23" i="9" a="1"/>
  <c r="L29" i="10" a="1"/>
  <c r="I29" i="9" a="1"/>
  <c r="H32" i="1" a="1"/>
  <c r="I23" i="1" a="1"/>
  <c r="F11" i="7" a="1"/>
  <c r="L39" i="11" a="1"/>
  <c r="I19" i="9" a="1"/>
  <c r="K36" i="7" a="1"/>
  <c r="I35" i="8" a="1"/>
  <c r="L31" i="13" a="1"/>
  <c r="I39" i="7" a="1"/>
  <c r="K12" i="8" a="1"/>
  <c r="L39" i="12" a="1"/>
  <c r="I6" i="8" a="1"/>
  <c r="E7" i="3" a="1"/>
  <c r="I30" i="9" a="1"/>
  <c r="I34" i="7" a="1"/>
  <c r="I34" i="1" a="1"/>
  <c r="L23" i="10" a="1"/>
  <c r="L11" i="10" a="1"/>
  <c r="K29" i="1" a="1"/>
  <c r="K37" i="1" a="1"/>
  <c r="H24" i="1" a="1"/>
  <c r="H43" i="8" a="1"/>
  <c r="L37" i="13" a="1"/>
  <c r="I30" i="13" a="1"/>
  <c r="H40" i="8" a="1"/>
  <c r="H35" i="7" a="1"/>
  <c r="K43" i="13" a="1"/>
  <c r="I24" i="9" a="1"/>
  <c r="I42" i="8" a="1"/>
  <c r="H30" i="8" a="1"/>
  <c r="I24" i="11" a="1"/>
  <c r="L34" i="9" a="1"/>
  <c r="E46" i="8" a="1"/>
  <c r="I47" i="6" a="1"/>
  <c r="H25" i="1" a="1"/>
  <c r="L30" i="8" a="1"/>
  <c r="I14" i="9" a="1"/>
  <c r="I24" i="7" a="1"/>
  <c r="I46" i="7" a="1"/>
  <c r="F23" i="8" a="1"/>
  <c r="L23" i="6" a="1"/>
  <c r="L34" i="1" a="1"/>
  <c r="K7" i="13" a="1"/>
  <c r="L41" i="7" a="1"/>
  <c r="L24" i="12" a="1"/>
  <c r="I35" i="7" a="1"/>
  <c r="I18" i="8" a="1"/>
  <c r="K33" i="8" a="1"/>
  <c r="I42" i="10" a="1"/>
  <c r="I20" i="10" a="1"/>
  <c r="H35" i="8" a="1"/>
  <c r="L38" i="1" a="1"/>
  <c r="I13" i="12" a="1"/>
  <c r="L37" i="6" a="1"/>
  <c r="L23" i="9" a="1"/>
  <c r="H7" i="9" a="1"/>
  <c r="I37" i="6" a="1"/>
  <c r="L25" i="1" a="1"/>
  <c r="L6" i="10" a="1"/>
  <c r="I39" i="11" a="1"/>
  <c r="I47" i="11" a="1"/>
  <c r="L11" i="8" a="1"/>
  <c r="L27" i="13" a="1"/>
  <c r="L28" i="1" a="1"/>
  <c r="L42" i="6" a="1"/>
  <c r="K34" i="8" a="1"/>
  <c r="K26" i="13" a="1"/>
  <c r="L31" i="8" a="1"/>
  <c r="E11" i="10" a="1"/>
  <c r="L47" i="6" a="1"/>
  <c r="I41" i="13" a="1"/>
  <c r="I6" i="1" a="1"/>
  <c r="K38" i="13" a="1"/>
  <c r="I30" i="12" a="1"/>
  <c r="L32" i="1" a="1"/>
  <c r="L26" i="10" a="1"/>
  <c r="I39" i="10" a="1"/>
  <c r="I43" i="7" a="1"/>
  <c r="H27" i="7" a="1"/>
  <c r="I6" i="10" a="1"/>
  <c r="L47" i="8" a="1"/>
  <c r="L38" i="8" a="1"/>
  <c r="I18" i="7" a="1"/>
  <c r="I30" i="6" a="1"/>
  <c r="I11" i="12" a="1"/>
  <c r="L43" i="13" a="1"/>
  <c r="K42" i="7" a="1"/>
  <c r="I29" i="13" a="1"/>
  <c r="K36" i="13" a="1"/>
  <c r="I18" i="12" a="1"/>
  <c r="E6" i="3" a="1"/>
  <c r="I23" i="9" a="1"/>
  <c r="I18" i="10" a="1"/>
  <c r="H7" i="11" a="1"/>
  <c r="L36" i="11" a="1"/>
  <c r="I28" i="11" a="1"/>
  <c r="L36" i="8" a="1"/>
  <c r="K6" i="8" a="1"/>
  <c r="H31" i="7" a="1"/>
  <c r="L40" i="6" a="1"/>
  <c r="I27" i="11" a="1"/>
  <c r="I47" i="7" a="1"/>
  <c r="K25" i="7" a="1"/>
  <c r="L33" i="10" a="1"/>
  <c r="L11" i="1" a="1"/>
  <c r="K13" i="8" a="1"/>
  <c r="H30" i="1" a="1"/>
  <c r="H13" i="10" a="1"/>
  <c r="H36" i="1" a="1"/>
  <c r="K30" i="8" a="1"/>
  <c r="K19" i="6" a="1"/>
  <c r="K20" i="8" a="1"/>
  <c r="L43" i="11" a="1"/>
  <c r="L14" i="13" a="1"/>
  <c r="I19" i="1" a="1"/>
  <c r="I31" i="7" a="1"/>
  <c r="L6" i="8" a="1"/>
  <c r="H6" i="9" a="1"/>
  <c r="I11" i="8" a="1"/>
  <c r="I37" i="8" a="1"/>
  <c r="L20" i="10" a="1"/>
  <c r="I17" i="1" a="1"/>
  <c r="I31" i="9" a="1"/>
  <c r="L33" i="11" a="1"/>
  <c r="K24" i="13" a="1"/>
  <c r="L28" i="12" a="1"/>
  <c r="L31" i="11" a="1"/>
  <c r="H26" i="13" a="1"/>
  <c r="L7" i="11" a="1"/>
  <c r="C6" i="3" a="1"/>
  <c r="L20" i="6" a="1"/>
  <c r="F11" i="9" a="1"/>
  <c r="H13" i="8" a="1"/>
  <c r="F46" i="7" a="1"/>
  <c r="L42" i="8" a="1"/>
  <c r="H39" i="7" a="1"/>
  <c r="L29" i="9" a="1"/>
  <c r="I20" i="8" a="1"/>
  <c r="I28" i="1" a="1"/>
  <c r="L14" i="10" a="1"/>
  <c r="I30" i="11" a="1"/>
  <c r="I40" i="1" a="1"/>
  <c r="I37" i="9" a="1"/>
  <c r="F11" i="10" a="1"/>
  <c r="I25" i="10" a="1"/>
  <c r="I38" i="11" a="1"/>
  <c r="I24" i="1" a="1"/>
  <c r="K6" i="1" a="1"/>
  <c r="L7" i="13" a="1"/>
  <c r="I17" i="10" a="1"/>
  <c r="I43" i="12" a="1"/>
  <c r="L24" i="9" a="1"/>
  <c r="I43" i="6" a="1"/>
  <c r="K41" i="7" a="1"/>
  <c r="L26" i="13" a="1"/>
  <c r="I28" i="8" a="1"/>
  <c r="L47" i="13" a="1"/>
  <c r="I32" i="6" a="1"/>
  <c r="K30" i="7" a="1"/>
  <c r="L29" i="1" a="1"/>
  <c r="L17" i="8" a="1"/>
  <c r="I40" i="13" a="1"/>
  <c r="L26" i="1" a="1"/>
  <c r="H12" i="8" a="1"/>
  <c r="L41" i="1" a="1"/>
  <c r="E23" i="6" a="1"/>
  <c r="L7" i="12" a="1"/>
  <c r="K35" i="1" a="1"/>
  <c r="H39" i="1" a="1"/>
  <c r="H14" i="10" a="1"/>
  <c r="K18" i="6" a="1"/>
  <c r="K18" i="8" a="1"/>
  <c r="H26" i="6" a="1"/>
  <c r="K42" i="6" a="1"/>
  <c r="I41" i="9" a="1"/>
  <c r="H7" i="6" a="1"/>
  <c r="H43" i="13" a="1"/>
  <c r="L12" i="10" a="1"/>
  <c r="I36" i="10" a="1"/>
  <c r="E17" i="13" a="1"/>
  <c r="I28" i="12" a="1"/>
  <c r="L7" i="6" a="1"/>
  <c r="L26" i="12" a="1"/>
  <c r="K20" i="13" a="1"/>
  <c r="K35" i="8" a="1"/>
  <c r="D6" i="2" a="1"/>
  <c r="I13" i="10" a="1"/>
  <c r="L32" i="6" a="1"/>
  <c r="H18" i="8" a="1"/>
  <c r="K37" i="6" a="1"/>
  <c r="H36" i="6" a="1"/>
  <c r="L30" i="1" a="1"/>
  <c r="I28" i="10" a="1"/>
  <c r="L42" i="12" a="1"/>
  <c r="H24" i="8" a="1"/>
  <c r="I36" i="6" a="1"/>
  <c r="L25" i="7" a="1"/>
  <c r="K39" i="7" a="1"/>
  <c r="E17" i="11" a="1"/>
  <c r="I41" i="7" a="1"/>
  <c r="I19" i="12" a="1"/>
  <c r="H43" i="1" a="1"/>
  <c r="K19" i="11" a="1"/>
  <c r="K30" i="6" a="1"/>
  <c r="F23" i="12" a="1"/>
  <c r="D6" i="3" a="1"/>
  <c r="I31" i="6" a="1"/>
  <c r="I19" i="11" a="1"/>
  <c r="L29" i="8" a="1"/>
  <c r="L12" i="7" a="1"/>
  <c r="L39" i="8" a="1"/>
  <c r="L47" i="10" a="1"/>
  <c r="L32" i="8" a="1"/>
  <c r="L37" i="7" a="1"/>
  <c r="L27" i="1" a="1"/>
  <c r="I6" i="6" a="1"/>
  <c r="L34" i="13" a="1"/>
  <c r="I25" i="13" a="1"/>
  <c r="K30" i="13" a="1"/>
  <c r="L13" i="12" a="1"/>
  <c r="L13" i="7" a="1"/>
  <c r="K27" i="8" a="1"/>
  <c r="I47" i="10" a="1"/>
  <c r="H6" i="10" a="1"/>
  <c r="I24" i="13" a="1"/>
  <c r="L47" i="7" a="1"/>
  <c r="I40" i="7" a="1"/>
  <c r="L11" i="9" a="1"/>
  <c r="I41" i="12" a="1"/>
  <c r="L12" i="1" a="1"/>
  <c r="E11" i="12" a="1"/>
  <c r="I36" i="13" a="1"/>
  <c r="F46" i="1" a="1"/>
  <c r="L29" i="13" a="1"/>
  <c r="I34" i="10" a="1"/>
  <c r="L20" i="7" a="1"/>
  <c r="L38" i="6" a="1"/>
  <c r="L23" i="1" a="1"/>
  <c r="I23" i="11" a="1"/>
  <c r="I37" i="10" a="1"/>
  <c r="K31" i="7" a="1"/>
  <c r="F17" i="7" a="1"/>
  <c r="L18" i="7" a="1"/>
  <c r="H28" i="13" a="1"/>
  <c r="I43" i="10" a="1"/>
  <c r="I13" i="9" a="1"/>
  <c r="L13" i="8" a="1"/>
  <c r="L39" i="1" a="1"/>
  <c r="I29" i="1" a="1"/>
  <c r="L20" i="8" a="1"/>
  <c r="L31" i="9" a="1"/>
  <c r="L24" i="10" a="1"/>
  <c r="I33" i="13" a="1"/>
  <c r="K31" i="1" a="1"/>
  <c r="F6" i="1" a="1"/>
  <c r="K33" i="1" a="1"/>
  <c r="H20" i="6" a="1"/>
  <c r="H43" i="6" a="1"/>
  <c r="K19" i="8" a="1"/>
  <c r="K39" i="6" a="1"/>
  <c r="I36" i="12" a="1"/>
  <c r="I47" i="13" a="1"/>
  <c r="L36" i="13" a="1"/>
  <c r="L33" i="1" a="1"/>
  <c r="L34" i="7" a="1"/>
  <c r="L41" i="10" a="1"/>
  <c r="I32" i="12" a="1"/>
  <c r="I41" i="6" a="1"/>
  <c r="H35" i="13" a="1"/>
  <c r="H7" i="13" a="1"/>
  <c r="L41" i="12" a="1"/>
  <c r="I43" i="9" a="1"/>
  <c r="I7" i="10" a="1"/>
  <c r="I33" i="12" a="1"/>
  <c r="L18" i="12" a="1"/>
  <c r="I46" i="6" a="1"/>
  <c r="I41" i="10" a="1"/>
  <c r="I25" i="1" a="1"/>
  <c r="L25" i="9" a="1"/>
  <c r="I7" i="11" a="1"/>
  <c r="L36" i="1" a="1"/>
  <c r="L31" i="12" a="1"/>
  <c r="F6" i="11" a="1"/>
  <c r="L12" i="8" a="1"/>
  <c r="H33" i="8" a="1"/>
  <c r="L14" i="9" a="1"/>
  <c r="I36" i="1" a="1"/>
  <c r="H6" i="12" a="1"/>
  <c r="H30" i="7" a="1"/>
  <c r="L19" i="12" a="1"/>
  <c r="L11" i="12" a="1"/>
  <c r="L26" i="11" a="1"/>
  <c r="E46" i="13" a="1"/>
  <c r="H43" i="7" a="1"/>
  <c r="L47" i="12" a="1"/>
  <c r="I25" i="6" a="1"/>
  <c r="K14" i="8" a="1"/>
  <c r="I7" i="1" a="1"/>
  <c r="L35" i="13" a="1"/>
  <c r="L39" i="13" a="1"/>
  <c r="L28" i="6" a="1"/>
  <c r="I20" i="12" a="1"/>
  <c r="L46" i="9" a="1"/>
  <c r="L36" i="7" a="1"/>
  <c r="K14" i="12" a="1"/>
  <c r="K13" i="10" a="1"/>
  <c r="K27" i="7" a="1"/>
  <c r="H41" i="13" a="1"/>
  <c r="L34" i="11" a="1"/>
  <c r="L46" i="8" a="1"/>
  <c r="L6" i="7" a="1"/>
  <c r="H42" i="7" a="1"/>
  <c r="I17" i="12" a="1"/>
  <c r="E23" i="10" a="1"/>
  <c r="K40" i="1" a="1"/>
  <c r="H41" i="1" a="1"/>
  <c r="H33" i="1" a="1"/>
  <c r="H38" i="7" a="1"/>
  <c r="H20" i="11" a="1"/>
  <c r="H20" i="8" a="1"/>
  <c r="H30" i="6" a="1"/>
  <c r="H25" i="6" a="1"/>
  <c r="K41" i="10" a="1"/>
  <c r="K40" i="10" a="1"/>
  <c r="H30" i="10" a="1"/>
  <c r="I29" i="12" a="1"/>
  <c r="L42" i="7" a="1"/>
  <c r="I32" i="7" a="1"/>
  <c r="K37" i="13" a="1"/>
  <c r="I23" i="13" a="1"/>
  <c r="I46" i="13" a="1"/>
  <c r="K27" i="1" a="1"/>
  <c r="E11" i="1" a="1"/>
  <c r="K28" i="1" a="1"/>
  <c r="H26" i="7" a="1"/>
  <c r="H19" i="11" a="1"/>
  <c r="K38" i="10" a="1"/>
  <c r="I27" i="13" a="1"/>
  <c r="L46" i="13" a="1"/>
  <c r="L7" i="10" a="1"/>
  <c r="I41" i="1" a="1"/>
  <c r="K28" i="7" a="1"/>
  <c r="I23" i="6" a="1"/>
  <c r="I19" i="6" a="1"/>
  <c r="L31" i="1" a="1"/>
  <c r="K13" i="7" a="1"/>
  <c r="H39" i="8" a="1"/>
  <c r="L29" i="11" a="1"/>
  <c r="L36" i="10" a="1"/>
  <c r="L6" i="11" a="1"/>
  <c r="L33" i="13" a="1"/>
  <c r="K35" i="7" a="1"/>
  <c r="H33" i="10" a="1"/>
  <c r="L28" i="11" a="1"/>
  <c r="L27" i="12" a="1"/>
  <c r="L27" i="8" a="1"/>
  <c r="H25" i="13" a="1"/>
  <c r="I12" i="10" a="1"/>
  <c r="I36" i="11" a="1"/>
  <c r="I39" i="8" a="1"/>
  <c r="C6" i="2" a="1"/>
  <c r="K18" i="11" a="1"/>
  <c r="D6" i="4" a="1"/>
  <c r="F46" i="13" a="1"/>
  <c r="L24" i="6" a="1"/>
  <c r="K37" i="7" a="1"/>
  <c r="E46" i="7" a="1"/>
  <c r="H38" i="1" a="1"/>
  <c r="H19" i="8" a="1"/>
  <c r="K30" i="1" a="1"/>
  <c r="I24" i="10" a="1"/>
  <c r="L13" i="9" a="1"/>
  <c r="C6" i="4" a="1"/>
  <c r="I35" i="11" a="1"/>
  <c r="L25" i="10" a="1"/>
  <c r="E23" i="11" a="1"/>
  <c r="I30" i="7" a="1"/>
  <c r="I32" i="10" a="1"/>
  <c r="K7" i="11" a="1"/>
  <c r="L11" i="7" a="1"/>
  <c r="E11" i="9" a="1"/>
  <c r="L13" i="13" a="1"/>
  <c r="F23" i="7" a="1"/>
  <c r="I20" i="11" a="1"/>
  <c r="I32" i="8" a="1"/>
  <c r="I28" i="13" a="1"/>
  <c r="K25" i="8" a="1"/>
  <c r="I20" i="13" a="1"/>
  <c r="L18" i="8" a="1"/>
  <c r="I39" i="1" a="1"/>
  <c r="L23" i="12" a="1"/>
  <c r="L26" i="9" a="1"/>
  <c r="F17" i="12" a="1"/>
  <c r="I43" i="13" a="1"/>
  <c r="D7" i="2" a="1"/>
  <c r="K32" i="11" a="1"/>
  <c r="I38" i="10" a="1"/>
  <c r="L19" i="6" a="1"/>
  <c r="H36" i="11" a="1"/>
  <c r="L32" i="11" a="1"/>
  <c r="H36" i="13" a="1"/>
  <c r="I25" i="8" a="1"/>
  <c r="H41" i="7" a="1"/>
  <c r="I12" i="9" a="1"/>
  <c r="L20" i="13" a="1"/>
  <c r="K26" i="8" a="1"/>
  <c r="I31" i="1" a="1"/>
  <c r="H29" i="7" a="1"/>
  <c r="D7" i="3" a="1"/>
  <c r="I12" i="12" a="1"/>
  <c r="K25" i="11" a="1"/>
  <c r="H13" i="7" a="1"/>
  <c r="L27" i="6" a="1"/>
  <c r="I20" i="9" a="1"/>
  <c r="L26" i="7" a="1"/>
  <c r="I12" i="8" a="1"/>
  <c r="L41" i="6" a="1"/>
  <c r="K29" i="7" a="1"/>
  <c r="K43" i="1" a="1"/>
  <c r="H27" i="10" a="1"/>
  <c r="E17" i="7" a="1"/>
  <c r="L13" i="10" a="1"/>
  <c r="K40" i="11" a="1"/>
  <c r="I43" i="1" a="1"/>
  <c r="I20" i="7" a="1"/>
  <c r="I42" i="12" a="1"/>
  <c r="I26" i="13" a="1"/>
  <c r="I7" i="9" a="1"/>
  <c r="F11" i="13" a="1"/>
  <c r="H40" i="11" a="1"/>
  <c r="I11" i="10" a="1"/>
  <c r="L38" i="11" a="1"/>
  <c r="K26" i="11" a="1"/>
  <c r="I27" i="12" a="1"/>
  <c r="H7" i="7" a="1"/>
  <c r="I31" i="11" a="1"/>
  <c r="H27" i="8" a="1"/>
  <c r="I37" i="11" a="1"/>
  <c r="H6" i="7" a="1"/>
  <c r="K7" i="1" a="1"/>
  <c r="L30" i="10" a="1"/>
  <c r="L23" i="7" a="1"/>
  <c r="L39" i="9" a="1"/>
  <c r="I26" i="12" a="1"/>
  <c r="L43" i="8" a="1"/>
  <c r="I17" i="13" a="1"/>
  <c r="K35" i="13" a="1"/>
  <c r="I19" i="13" a="1"/>
  <c r="L37" i="10" a="1"/>
  <c r="I40" i="6" a="1"/>
  <c r="L27" i="9" a="1"/>
  <c r="H34" i="8" a="1"/>
  <c r="F6" i="6" a="1"/>
  <c r="E23" i="9" a="1"/>
  <c r="K32" i="7" a="1"/>
  <c r="K39" i="1" a="1"/>
  <c r="K25" i="1" a="1"/>
  <c r="K41" i="1" a="1"/>
  <c r="H42" i="6" a="1"/>
  <c r="K33" i="6" a="1"/>
  <c r="K42" i="10" a="1"/>
  <c r="H14" i="1" a="1"/>
  <c r="I27" i="6" a="1"/>
  <c r="I7" i="6" a="1"/>
  <c r="H24" i="13" a="1"/>
  <c r="F11" i="6" a="1"/>
  <c r="L35" i="12" a="1"/>
  <c r="K6" i="6" a="1"/>
  <c r="L18" i="9" a="1"/>
  <c r="L25" i="8" a="1"/>
  <c r="I17" i="9" a="1"/>
  <c r="E17" i="10" a="1"/>
  <c r="L19" i="1" a="1"/>
  <c r="H34" i="13" a="1"/>
  <c r="I11" i="7" a="1"/>
  <c r="L27" i="7" a="1"/>
  <c r="I38" i="12" a="1"/>
  <c r="L32" i="7" a="1"/>
  <c r="L42" i="10" a="1"/>
  <c r="I26" i="11" a="1"/>
  <c r="L18" i="1" a="1"/>
  <c r="L31" i="10" a="1"/>
  <c r="E11" i="13" a="1"/>
  <c r="I28" i="9" a="1"/>
  <c r="K40" i="8" a="1"/>
  <c r="H32" i="8" a="1"/>
  <c r="F11" i="8" a="1"/>
  <c r="L40" i="7" a="1"/>
  <c r="H7" i="12" a="1"/>
  <c r="E7" i="4" a="1"/>
  <c r="L29" i="6" a="1"/>
  <c r="L28" i="8" a="1"/>
  <c r="K40" i="13" a="1"/>
  <c r="L35" i="8" a="1"/>
  <c r="L37" i="1" a="1"/>
  <c r="I19" i="7" a="1"/>
  <c r="K31" i="13" a="1"/>
  <c r="L24" i="8" a="1"/>
  <c r="L43" i="7" a="1"/>
  <c r="L17" i="6" a="1"/>
  <c r="L27" i="10" a="1"/>
  <c r="K37" i="8" a="1"/>
  <c r="I42" i="7" a="1"/>
  <c r="I31" i="12" a="1"/>
  <c r="K20" i="7" a="1"/>
  <c r="L37" i="8" a="1"/>
  <c r="H39" i="11" a="1"/>
  <c r="L18" i="10" a="1"/>
  <c r="K37" i="11" a="1"/>
  <c r="H26" i="11" a="1"/>
  <c r="E17" i="12" a="1"/>
  <c r="L14" i="11" a="1"/>
  <c r="K34" i="11" a="1"/>
  <c r="H7" i="10" a="1"/>
  <c r="I29" i="10" a="1"/>
  <c r="E8" i="4" a="1"/>
  <c r="E17" i="9" a="1"/>
  <c r="L28" i="10" a="1"/>
  <c r="L40" i="9" a="1"/>
  <c r="I17" i="7" a="1"/>
  <c r="I14" i="12" a="1"/>
  <c r="L28" i="7" a="1"/>
  <c r="I39" i="6" a="1"/>
  <c r="H35" i="11" a="1"/>
  <c r="L24" i="13" a="1"/>
  <c r="L37" i="9" a="1"/>
  <c r="E17" i="1" a="1"/>
  <c r="F11" i="1" a="1"/>
  <c r="H26" i="1" a="1"/>
  <c r="H31" i="1" a="1"/>
  <c r="H32" i="11" a="1"/>
  <c r="K24" i="7" a="1"/>
  <c r="K18" i="12" a="1"/>
  <c r="H20" i="9" a="1"/>
  <c r="K35" i="9" a="1"/>
  <c r="E46" i="9" a="1"/>
  <c r="K41" i="6" a="1"/>
  <c r="H40" i="6" a="1"/>
  <c r="H38" i="6" a="1"/>
  <c r="E46" i="10" a="1"/>
  <c r="K34" i="10" a="1"/>
  <c r="H12" i="1" a="1"/>
  <c r="K39" i="11" a="1"/>
  <c r="I28" i="7" a="1"/>
  <c r="L46" i="10" a="1"/>
  <c r="K6" i="12" a="1"/>
  <c r="I12" i="6" a="1"/>
  <c r="H6" i="1" a="1"/>
  <c r="L11" i="11" a="1"/>
  <c r="I35" i="13" a="1"/>
  <c r="I34" i="9" a="1"/>
  <c r="E11" i="11" a="1"/>
  <c r="I28" i="6" a="1"/>
  <c r="I37" i="12" a="1"/>
  <c r="F6" i="12" a="1"/>
  <c r="L41" i="11" a="1"/>
  <c r="L24" i="11" a="1"/>
  <c r="H42" i="8" a="1"/>
  <c r="L33" i="7" a="1"/>
  <c r="L41" i="9" a="1"/>
  <c r="K29" i="8" a="1"/>
  <c r="H12" i="10" a="1"/>
  <c r="K32" i="8" a="1"/>
  <c r="C7" i="3" a="1"/>
  <c r="I40" i="10" a="1"/>
  <c r="I42" i="11" a="1"/>
  <c r="I17" i="6" a="1"/>
  <c r="K19" i="1" a="1"/>
  <c r="K20" i="12" a="1"/>
  <c r="K28" i="6" a="1"/>
  <c r="H33" i="6" a="1"/>
  <c r="H29" i="13" a="1"/>
  <c r="H18" i="11" a="1"/>
  <c r="K26" i="6" a="1"/>
  <c r="L46" i="11" a="1"/>
  <c r="I38" i="1" a="1"/>
  <c r="L14" i="6" a="1"/>
  <c r="H20" i="13" a="1"/>
  <c r="H42" i="1" a="1"/>
  <c r="H19" i="12" a="1"/>
  <c r="K43" i="11" a="1"/>
  <c r="H20" i="12" a="1"/>
  <c r="K19" i="9" a="1"/>
  <c r="H18" i="1" a="1"/>
  <c r="K29" i="6" a="1"/>
  <c r="H7" i="8" a="1"/>
  <c r="K43" i="8" a="1"/>
  <c r="I46" i="9" a="1"/>
  <c r="H24" i="6" a="1"/>
  <c r="L32" i="13" a="1"/>
  <c r="K27" i="9" a="1"/>
  <c r="L46" i="1" a="1"/>
  <c r="K26" i="1" a="1"/>
  <c r="K38" i="6" a="1"/>
  <c r="L43" i="6" a="1"/>
  <c r="L36" i="12" a="1"/>
  <c r="K20" i="9" a="1"/>
  <c r="K20" i="6" a="1"/>
  <c r="K7" i="9" a="1"/>
  <c r="I24" i="8" a="1"/>
  <c r="L35" i="6" a="1"/>
  <c r="K19" i="10" a="1"/>
  <c r="K18" i="9" a="1"/>
  <c r="H35" i="10" a="1"/>
  <c r="K33" i="7" a="1"/>
  <c r="I25" i="11" a="1"/>
  <c r="L25" i="12" a="1"/>
  <c r="L17" i="1" a="1"/>
  <c r="H42" i="13" a="1"/>
  <c r="H41" i="9" a="1"/>
  <c r="H36" i="10" a="1"/>
  <c r="L27" i="11" a="1"/>
  <c r="K29" i="11" a="1"/>
  <c r="H24" i="10" a="1"/>
  <c r="H29" i="11" a="1"/>
  <c r="K41" i="9" a="1"/>
  <c r="K24" i="10" a="1"/>
  <c r="H20" i="7" a="1"/>
  <c r="K37" i="10" a="1"/>
  <c r="L35" i="1" a="1"/>
  <c r="L20" i="9" a="1"/>
  <c r="H42" i="9" a="1"/>
  <c r="H25" i="10" a="1"/>
  <c r="I20" i="6" a="1"/>
  <c r="E11" i="6" a="1"/>
  <c r="K33" i="11" a="1"/>
  <c r="E23" i="12" a="1"/>
  <c r="K7" i="7" a="1"/>
  <c r="C7" i="2" a="1"/>
  <c r="L47" i="1" a="1"/>
  <c r="K36" i="8" a="1"/>
  <c r="H33" i="7" a="1"/>
  <c r="K42" i="9" a="1"/>
  <c r="K32" i="10" a="1"/>
  <c r="H25" i="9" a="1"/>
  <c r="H36" i="12" a="1"/>
  <c r="H19" i="13" a="1"/>
  <c r="H40" i="12" a="1"/>
  <c r="K40" i="7" a="1"/>
  <c r="H32" i="10" a="1"/>
  <c r="L20" i="11" a="1"/>
  <c r="H13" i="9" a="1"/>
  <c r="I14" i="13" a="1"/>
  <c r="H37" i="7" a="1"/>
  <c r="K35" i="6" a="1"/>
  <c r="H13" i="1" a="1"/>
  <c r="L29" i="12" a="1"/>
  <c r="I26" i="8" a="1"/>
  <c r="I6" i="13" a="1"/>
  <c r="H40" i="1" a="1"/>
  <c r="K38" i="12" a="1"/>
  <c r="K36" i="6" a="1"/>
  <c r="K13" i="1" a="1"/>
  <c r="K26" i="7" a="1"/>
  <c r="I33" i="9" a="1"/>
  <c r="H34" i="1" a="1"/>
  <c r="K36" i="12" a="1"/>
  <c r="H37" i="6" a="1"/>
  <c r="H20" i="1" a="1"/>
  <c r="H32" i="13" a="1"/>
  <c r="K42" i="13" a="1"/>
  <c r="K29" i="13" a="1"/>
  <c r="H38" i="13" a="1"/>
  <c r="K33" i="13" a="1"/>
  <c r="H18" i="6" a="1"/>
  <c r="H24" i="7" a="1"/>
  <c r="K38" i="7" a="1"/>
  <c r="K43" i="7" a="1"/>
  <c r="K34" i="7" a="1"/>
  <c r="H34" i="7" a="1"/>
  <c r="H26" i="8" a="1"/>
  <c r="H41" i="8" a="1"/>
  <c r="H29" i="8" a="1"/>
  <c r="H37" i="8" a="1"/>
  <c r="H31" i="8" a="1"/>
  <c r="H36" i="8" a="1"/>
  <c r="K24" i="8" a="1"/>
  <c r="H38" i="8" a="1"/>
  <c r="H28" i="8" a="1"/>
  <c r="K39" i="8" a="1"/>
  <c r="K42" i="8" a="1"/>
  <c r="K38" i="8" a="1"/>
  <c r="K41" i="8" a="1"/>
  <c r="H25" i="8" a="1"/>
  <c r="K28" i="8" a="1"/>
  <c r="H14" i="7" a="1"/>
  <c r="K14" i="7" a="1"/>
  <c r="H12" i="7" a="1"/>
  <c r="K12" i="7" a="1"/>
  <c r="K14" i="10" a="1"/>
  <c r="K12" i="10" a="1"/>
  <c r="H41" i="6" a="1"/>
  <c r="K32" i="6" a="1"/>
  <c r="K25" i="6" a="1"/>
  <c r="K40" i="6" a="1"/>
  <c r="K27" i="6" a="1"/>
  <c r="H39" i="6" a="1"/>
  <c r="E46" i="6" a="1"/>
  <c r="K31" i="6" a="1"/>
  <c r="H28" i="6" a="1"/>
  <c r="H31" i="6" a="1"/>
  <c r="K24" i="6" a="1"/>
  <c r="K43" i="6" a="1"/>
  <c r="H32" i="6" a="1"/>
  <c r="K34" i="6" a="1"/>
  <c r="H34" i="6" a="1"/>
  <c r="H27" i="6" a="1"/>
  <c r="H29" i="6" a="1"/>
  <c r="H35" i="6" a="1"/>
  <c r="K19" i="13" a="1"/>
  <c r="K18" i="13" a="1"/>
  <c r="H18" i="13" a="1"/>
  <c r="K20" i="11" a="1"/>
  <c r="K12" i="12" a="1"/>
  <c r="H14" i="12" a="1"/>
  <c r="K13" i="12" a="1"/>
  <c r="H13" i="12" a="1"/>
  <c r="H12" i="12" a="1"/>
  <c r="K27" i="10" a="1"/>
  <c r="K28" i="10" a="1"/>
  <c r="K31" i="10" a="1"/>
  <c r="H42" i="10" a="1"/>
  <c r="H26" i="10" a="1"/>
  <c r="K43" i="10" a="1"/>
  <c r="H31" i="10" a="1"/>
  <c r="H29" i="10" a="1"/>
  <c r="H40" i="10" a="1"/>
  <c r="H43" i="10" a="1"/>
  <c r="K39" i="10" a="1"/>
  <c r="H41" i="10" a="1"/>
  <c r="K30" i="10" a="1"/>
  <c r="H39" i="10" a="1"/>
  <c r="K36" i="10" a="1"/>
  <c r="H34" i="10" a="1"/>
  <c r="K26" i="10" a="1"/>
  <c r="K25" i="10" a="1"/>
  <c r="K29" i="10" a="1"/>
  <c r="K33" i="10" a="1"/>
  <c r="K35" i="10" a="1"/>
  <c r="H38" i="10" a="1"/>
  <c r="H28" i="10" a="1"/>
  <c r="H37" i="10" a="1"/>
  <c r="K12" i="1" a="1"/>
  <c r="K14" i="1" a="1"/>
  <c r="K31" i="11" a="1"/>
  <c r="K30" i="11" a="1"/>
  <c r="H34" i="11" a="1"/>
  <c r="K24" i="11" a="1"/>
  <c r="H33" i="11" a="1"/>
  <c r="H43" i="11" a="1"/>
  <c r="E46" i="11" a="1"/>
  <c r="H31" i="11" a="1"/>
  <c r="K27" i="11" a="1"/>
  <c r="H42" i="11" a="1"/>
  <c r="H30" i="11" a="1"/>
  <c r="H28" i="11" a="1"/>
  <c r="K42" i="11" a="1"/>
  <c r="K35" i="11" a="1"/>
  <c r="K36" i="11" a="1"/>
  <c r="H24" i="11" a="1"/>
  <c r="H41" i="11" a="1"/>
  <c r="H25" i="11" a="1"/>
  <c r="H37" i="11" a="1"/>
  <c r="K38" i="11" a="1"/>
  <c r="K28" i="11" a="1"/>
  <c r="H38" i="11" a="1"/>
  <c r="H27" i="11" a="1"/>
  <c r="K41" i="11" a="1"/>
  <c r="H12" i="9" a="1"/>
  <c r="K12" i="9" a="1"/>
  <c r="K14" i="9" a="1"/>
  <c r="H14" i="9" a="1"/>
  <c r="K13" i="9" a="1"/>
  <c r="K18" i="7" a="1"/>
  <c r="K19" i="7" a="1"/>
  <c r="H19" i="7" a="1"/>
  <c r="H18" i="7" a="1"/>
  <c r="K24" i="9" a="1"/>
  <c r="K33" i="9" a="1"/>
  <c r="H31" i="9" a="1"/>
  <c r="K40" i="9" a="1"/>
  <c r="K29" i="9" a="1"/>
  <c r="K39" i="9" a="1"/>
  <c r="H30" i="9" a="1"/>
  <c r="H29" i="9" a="1"/>
  <c r="H26" i="9" a="1"/>
  <c r="K43" i="9" a="1"/>
  <c r="K32" i="9" a="1"/>
  <c r="H43" i="9" a="1"/>
  <c r="H33" i="9" a="1"/>
  <c r="K28" i="9" a="1"/>
  <c r="K37" i="9" a="1"/>
  <c r="H37" i="9" a="1"/>
  <c r="K25" i="9" a="1"/>
  <c r="H39" i="9" a="1"/>
  <c r="H24" i="9" a="1"/>
  <c r="H28" i="9" a="1"/>
  <c r="H36" i="9" a="1"/>
  <c r="K34" i="9" a="1"/>
  <c r="K31" i="9" a="1"/>
  <c r="K30" i="9" a="1"/>
  <c r="H40" i="9" a="1"/>
  <c r="H38" i="9" a="1"/>
  <c r="K26" i="9" a="1"/>
  <c r="H35" i="9" a="1"/>
  <c r="H34" i="9" a="1"/>
  <c r="K38" i="9" a="1"/>
  <c r="K36" i="9" a="1"/>
  <c r="H27" i="9" a="1"/>
  <c r="H32" i="9" a="1"/>
  <c r="K18" i="10" a="1"/>
  <c r="H19" i="10" a="1"/>
  <c r="K20" i="10" a="1"/>
  <c r="H18" i="10" a="1"/>
  <c r="H20" i="10" a="1"/>
  <c r="K12" i="13" a="1"/>
  <c r="H14" i="13" a="1"/>
  <c r="H13" i="13" a="1"/>
  <c r="H12" i="13" a="1"/>
  <c r="K13" i="13" a="1"/>
  <c r="K14" i="13" a="1"/>
  <c r="K19" i="12" a="1"/>
  <c r="H18" i="12" a="1"/>
  <c r="H19" i="9" a="1"/>
  <c r="H18" i="9" a="1"/>
  <c r="K18" i="1" a="1"/>
  <c r="H19" i="1" a="1"/>
  <c r="K20" i="1" a="1"/>
  <c r="K13" i="11" a="1"/>
  <c r="H12" i="11" a="1"/>
  <c r="K14" i="11" a="1"/>
  <c r="K12" i="11" a="1"/>
  <c r="H14" i="11" a="1"/>
  <c r="H13" i="11" a="1"/>
  <c r="K13" i="6" a="1"/>
  <c r="K12" i="6" a="1"/>
  <c r="H13" i="6" a="1"/>
  <c r="H14" i="6" a="1"/>
  <c r="K14" i="6" a="1"/>
  <c r="H12" i="6" a="1"/>
  <c r="K34" i="12" a="1"/>
  <c r="K37" i="12" a="1"/>
  <c r="K43" i="12" a="1"/>
  <c r="K39" i="12" a="1"/>
  <c r="H43" i="12" a="1"/>
  <c r="K31" i="12" a="1"/>
  <c r="H39" i="12" a="1"/>
  <c r="E46" i="12" a="1"/>
  <c r="K35" i="12" a="1"/>
  <c r="K29" i="12" a="1"/>
  <c r="H26" i="12" a="1"/>
  <c r="K26" i="12" a="1"/>
  <c r="K33" i="12" a="1"/>
  <c r="H31" i="12" a="1"/>
  <c r="H33" i="12" a="1"/>
  <c r="K40" i="12" a="1"/>
  <c r="K28" i="12" a="1"/>
  <c r="K25" i="12" a="1"/>
  <c r="H25" i="12" a="1"/>
  <c r="H37" i="12" a="1"/>
  <c r="H29" i="12" a="1"/>
  <c r="H42" i="12" a="1"/>
  <c r="H28" i="12" a="1"/>
  <c r="H32" i="12" a="1"/>
  <c r="H34" i="12" a="1"/>
  <c r="H35" i="12" a="1"/>
  <c r="H38" i="12" a="1"/>
  <c r="H27" i="12" a="1"/>
  <c r="H30" i="12" a="1"/>
  <c r="H24" i="12" a="1"/>
  <c r="K42" i="12" a="1"/>
  <c r="K41" i="12" a="1"/>
  <c r="K30" i="12" a="1"/>
  <c r="H41" i="12" a="1"/>
  <c r="K24" i="12" a="1"/>
  <c r="K27" i="12" a="1"/>
  <c r="K32" i="12" a="1"/>
  <c r="K32" i="12" l="1"/>
  <c r="K27" i="12"/>
  <c r="K24" i="12"/>
  <c r="H41" i="12"/>
  <c r="K30" i="12"/>
  <c r="K41" i="12"/>
  <c r="K42" i="12"/>
  <c r="H24" i="12"/>
  <c r="H30" i="12"/>
  <c r="H27" i="12"/>
  <c r="H38" i="12"/>
  <c r="H35" i="12"/>
  <c r="H34" i="12"/>
  <c r="H32" i="12"/>
  <c r="H28" i="12"/>
  <c r="H42" i="12"/>
  <c r="H29" i="12"/>
  <c r="H37" i="12"/>
  <c r="H25" i="12"/>
  <c r="K25" i="12"/>
  <c r="K28" i="12"/>
  <c r="K40" i="12"/>
  <c r="H33" i="12"/>
  <c r="H31" i="12"/>
  <c r="K33" i="12"/>
  <c r="K26" i="12"/>
  <c r="H26" i="12"/>
  <c r="K29" i="12"/>
  <c r="K35" i="12"/>
  <c r="E46" i="12"/>
  <c r="H39" i="12"/>
  <c r="K31" i="12"/>
  <c r="H43" i="12"/>
  <c r="K39" i="12"/>
  <c r="K43" i="12"/>
  <c r="K37" i="12"/>
  <c r="K34" i="12"/>
  <c r="H12" i="6"/>
  <c r="K14" i="6"/>
  <c r="H14" i="6"/>
  <c r="H13" i="6"/>
  <c r="K12" i="6"/>
  <c r="K13" i="6"/>
  <c r="H13" i="11"/>
  <c r="H14" i="11"/>
  <c r="K12" i="11"/>
  <c r="K14" i="11"/>
  <c r="H12" i="11"/>
  <c r="K13" i="11"/>
  <c r="K20" i="1"/>
  <c r="H19" i="1"/>
  <c r="K18" i="1"/>
  <c r="H18" i="9"/>
  <c r="H19" i="9"/>
  <c r="H18" i="12"/>
  <c r="K19" i="12"/>
  <c r="K14" i="13"/>
  <c r="K13" i="13"/>
  <c r="H12" i="13"/>
  <c r="H13" i="13"/>
  <c r="H14" i="13"/>
  <c r="K12" i="13"/>
  <c r="H20" i="10"/>
  <c r="H18" i="10"/>
  <c r="K20" i="10"/>
  <c r="H19" i="10"/>
  <c r="K18" i="10"/>
  <c r="H32" i="9"/>
  <c r="H27" i="9"/>
  <c r="K36" i="9"/>
  <c r="K38" i="9"/>
  <c r="H34" i="9"/>
  <c r="H35" i="9"/>
  <c r="K26" i="9"/>
  <c r="H38" i="9"/>
  <c r="H40" i="9"/>
  <c r="K30" i="9"/>
  <c r="K31" i="9"/>
  <c r="K34" i="9"/>
  <c r="H36" i="9"/>
  <c r="H28" i="9"/>
  <c r="H24" i="9"/>
  <c r="H39" i="9"/>
  <c r="K25" i="9"/>
  <c r="H37" i="9"/>
  <c r="K37" i="9"/>
  <c r="K28" i="9"/>
  <c r="H33" i="9"/>
  <c r="H43" i="9"/>
  <c r="K32" i="9"/>
  <c r="K43" i="9"/>
  <c r="H26" i="9"/>
  <c r="H29" i="9"/>
  <c r="H30" i="9"/>
  <c r="K39" i="9"/>
  <c r="K29" i="9"/>
  <c r="K40" i="9"/>
  <c r="H31" i="9"/>
  <c r="K33" i="9"/>
  <c r="K24" i="9"/>
  <c r="H18" i="7"/>
  <c r="H19" i="7"/>
  <c r="K19" i="7"/>
  <c r="K18" i="7"/>
  <c r="K13" i="9"/>
  <c r="H14" i="9"/>
  <c r="K14" i="9"/>
  <c r="K12" i="9"/>
  <c r="H12" i="9"/>
  <c r="K41" i="11"/>
  <c r="H27" i="11"/>
  <c r="H38" i="11"/>
  <c r="K28" i="11"/>
  <c r="K38" i="11"/>
  <c r="H37" i="11"/>
  <c r="H25" i="11"/>
  <c r="H41" i="11"/>
  <c r="H24" i="11"/>
  <c r="K36" i="11"/>
  <c r="K35" i="11"/>
  <c r="K42" i="11"/>
  <c r="H28" i="11"/>
  <c r="H30" i="11"/>
  <c r="H42" i="11"/>
  <c r="K27" i="11"/>
  <c r="H31" i="11"/>
  <c r="E46" i="11"/>
  <c r="H43" i="11"/>
  <c r="H33" i="11"/>
  <c r="K24" i="11"/>
  <c r="H34" i="11"/>
  <c r="K30" i="11"/>
  <c r="K31" i="11"/>
  <c r="K14" i="1"/>
  <c r="K12" i="1"/>
  <c r="H37" i="10"/>
  <c r="H28" i="10"/>
  <c r="H38" i="10"/>
  <c r="K35" i="10"/>
  <c r="K33" i="10"/>
  <c r="K29" i="10"/>
  <c r="K25" i="10"/>
  <c r="K26" i="10"/>
  <c r="H34" i="10"/>
  <c r="K36" i="10"/>
  <c r="H39" i="10"/>
  <c r="K30" i="10"/>
  <c r="H41" i="10"/>
  <c r="K39" i="10"/>
  <c r="H43" i="10"/>
  <c r="H40" i="10"/>
  <c r="H29" i="10"/>
  <c r="H31" i="10"/>
  <c r="K43" i="10"/>
  <c r="H26" i="10"/>
  <c r="H42" i="10"/>
  <c r="K31" i="10"/>
  <c r="K28" i="10"/>
  <c r="K27" i="10"/>
  <c r="H12" i="12"/>
  <c r="H13" i="12"/>
  <c r="K13" i="12"/>
  <c r="H14" i="12"/>
  <c r="K12" i="12"/>
  <c r="K20" i="11"/>
  <c r="H18" i="13"/>
  <c r="K18" i="13"/>
  <c r="K19" i="13"/>
  <c r="H35" i="6"/>
  <c r="H29" i="6"/>
  <c r="H27" i="6"/>
  <c r="H34" i="6"/>
  <c r="K34" i="6"/>
  <c r="H32" i="6"/>
  <c r="K43" i="6"/>
  <c r="K24" i="6"/>
  <c r="H31" i="6"/>
  <c r="H28" i="6"/>
  <c r="K31" i="6"/>
  <c r="E46" i="6"/>
  <c r="H39" i="6"/>
  <c r="K27" i="6"/>
  <c r="K40" i="6"/>
  <c r="K25" i="6"/>
  <c r="K32" i="6"/>
  <c r="H41" i="6"/>
  <c r="K12" i="10"/>
  <c r="K14" i="10"/>
  <c r="K12" i="7"/>
  <c r="H12" i="7"/>
  <c r="K14" i="7"/>
  <c r="H14" i="7"/>
  <c r="K28" i="8"/>
  <c r="H25" i="8"/>
  <c r="K41" i="8"/>
  <c r="K38" i="8"/>
  <c r="K42" i="8"/>
  <c r="K39" i="8"/>
  <c r="H28" i="8"/>
  <c r="H38" i="8"/>
  <c r="K24" i="8"/>
  <c r="H36" i="8"/>
  <c r="H31" i="8"/>
  <c r="H37" i="8"/>
  <c r="H29" i="8"/>
  <c r="H41" i="8"/>
  <c r="H26" i="8"/>
  <c r="H34" i="7"/>
  <c r="K34" i="7"/>
  <c r="K43" i="7"/>
  <c r="K38" i="7"/>
  <c r="H24" i="7"/>
  <c r="H18" i="6"/>
  <c r="K33" i="13"/>
  <c r="H38" i="13"/>
  <c r="K29" i="13"/>
  <c r="K42" i="13"/>
  <c r="H32" i="13"/>
  <c r="H20" i="1"/>
  <c r="H37" i="6"/>
  <c r="K36" i="12"/>
  <c r="H34" i="1"/>
  <c r="I33" i="9"/>
  <c r="K26" i="7"/>
  <c r="K13" i="1"/>
  <c r="K36" i="6"/>
  <c r="K38" i="12"/>
  <c r="H40" i="1"/>
  <c r="I6" i="13"/>
  <c r="I26" i="8"/>
  <c r="L29" i="12"/>
  <c r="H13" i="1"/>
  <c r="K35" i="6"/>
  <c r="H37" i="7"/>
  <c r="I14" i="13"/>
  <c r="H13" i="9"/>
  <c r="L20" i="11"/>
  <c r="H32" i="10"/>
  <c r="K40" i="7"/>
  <c r="H40" i="12"/>
  <c r="H19" i="13"/>
  <c r="H36" i="12"/>
  <c r="H25" i="9"/>
  <c r="K32" i="10"/>
  <c r="K42" i="9"/>
  <c r="H33" i="7"/>
  <c r="K36" i="8"/>
  <c r="L47" i="1"/>
  <c r="C7" i="2"/>
  <c r="K7" i="7"/>
  <c r="E23" i="12"/>
  <c r="K33" i="11"/>
  <c r="E11" i="6"/>
  <c r="I20" i="6"/>
  <c r="H25" i="10"/>
  <c r="H42" i="9"/>
  <c r="L20" i="9"/>
  <c r="L35" i="1"/>
  <c r="K37" i="10"/>
  <c r="H20" i="7"/>
  <c r="K24" i="10"/>
  <c r="K41" i="9"/>
  <c r="H29" i="11"/>
  <c r="H24" i="10"/>
  <c r="K29" i="11"/>
  <c r="L27" i="11"/>
  <c r="H36" i="10"/>
  <c r="H41" i="9"/>
  <c r="H42" i="13"/>
  <c r="L17" i="1"/>
  <c r="L25" i="12"/>
  <c r="I25" i="11"/>
  <c r="K33" i="7"/>
  <c r="H35" i="10"/>
  <c r="K18" i="9"/>
  <c r="K19" i="10"/>
  <c r="L35" i="6"/>
  <c r="I24" i="8"/>
  <c r="K7" i="9"/>
  <c r="K20" i="6"/>
  <c r="K20" i="9"/>
  <c r="L36" i="12"/>
  <c r="L43" i="6"/>
  <c r="K38" i="6"/>
  <c r="K26" i="1"/>
  <c r="L46" i="1"/>
  <c r="K27" i="9"/>
  <c r="L32" i="13"/>
  <c r="H24" i="6"/>
  <c r="I46" i="9"/>
  <c r="K43" i="8"/>
  <c r="H7" i="8"/>
  <c r="K29" i="6"/>
  <c r="H18" i="1"/>
  <c r="K19" i="9"/>
  <c r="H20" i="12"/>
  <c r="K43" i="11"/>
  <c r="H19" i="12"/>
  <c r="H42" i="1"/>
  <c r="H20" i="13"/>
  <c r="L14" i="6"/>
  <c r="I38" i="1"/>
  <c r="L46" i="11"/>
  <c r="K26" i="6"/>
  <c r="H18" i="11"/>
  <c r="H29" i="13"/>
  <c r="H33" i="6"/>
  <c r="K28" i="6"/>
  <c r="K20" i="12"/>
  <c r="K19" i="1"/>
  <c r="I17" i="6"/>
  <c r="I42" i="11"/>
  <c r="I40" i="10"/>
  <c r="C7" i="3"/>
  <c r="K32" i="8"/>
  <c r="H12" i="10"/>
  <c r="K29" i="8"/>
  <c r="L41" i="9"/>
  <c r="L33" i="7"/>
  <c r="H42" i="8"/>
  <c r="L24" i="11"/>
  <c r="L41" i="11"/>
  <c r="F6" i="12"/>
  <c r="I37" i="12"/>
  <c r="I28" i="6"/>
  <c r="E11" i="11"/>
  <c r="I34" i="9"/>
  <c r="I35" i="13"/>
  <c r="L11" i="11"/>
  <c r="H6" i="1"/>
  <c r="I12" i="6"/>
  <c r="K6" i="12"/>
  <c r="L46" i="10"/>
  <c r="I28" i="7"/>
  <c r="K39" i="11"/>
  <c r="H12" i="1"/>
  <c r="K34" i="10"/>
  <c r="E46" i="10"/>
  <c r="H38" i="6"/>
  <c r="H40" i="6"/>
  <c r="K41" i="6"/>
  <c r="E46" i="9"/>
  <c r="K35" i="9"/>
  <c r="H20" i="9"/>
  <c r="K18" i="12"/>
  <c r="K24" i="7"/>
  <c r="H32" i="11"/>
  <c r="H31" i="1"/>
  <c r="H26" i="1"/>
  <c r="F11" i="1"/>
  <c r="E17" i="1"/>
  <c r="L37" i="9"/>
  <c r="L24" i="13"/>
  <c r="H35" i="11"/>
  <c r="I39" i="6"/>
  <c r="L28" i="7"/>
  <c r="I14" i="12"/>
  <c r="I17" i="7"/>
  <c r="L40" i="9"/>
  <c r="L28" i="10"/>
  <c r="E17" i="9"/>
  <c r="E8" i="4"/>
  <c r="G8" i="4" s="1"/>
  <c r="I29" i="10"/>
  <c r="H7" i="10"/>
  <c r="K34" i="11"/>
  <c r="L14" i="11"/>
  <c r="E17" i="12"/>
  <c r="H26" i="11"/>
  <c r="K37" i="11"/>
  <c r="L18" i="10"/>
  <c r="H39" i="11"/>
  <c r="L37" i="8"/>
  <c r="K20" i="7"/>
  <c r="I31" i="12"/>
  <c r="I42" i="7"/>
  <c r="K37" i="8"/>
  <c r="L27" i="10"/>
  <c r="L17" i="6"/>
  <c r="L43" i="7"/>
  <c r="L24" i="8"/>
  <c r="K31" i="13"/>
  <c r="I19" i="7"/>
  <c r="L37" i="1"/>
  <c r="L35" i="8"/>
  <c r="K40" i="13"/>
  <c r="L28" i="8"/>
  <c r="L29" i="6"/>
  <c r="E7" i="4"/>
  <c r="H7" i="12"/>
  <c r="L40" i="7"/>
  <c r="F11" i="8"/>
  <c r="H32" i="8"/>
  <c r="K40" i="8"/>
  <c r="I28" i="9"/>
  <c r="E11" i="13"/>
  <c r="L31" i="10"/>
  <c r="L18" i="1"/>
  <c r="I26" i="11"/>
  <c r="L42" i="10"/>
  <c r="L32" i="7"/>
  <c r="I38" i="12"/>
  <c r="L27" i="7"/>
  <c r="I11" i="7"/>
  <c r="H34" i="13"/>
  <c r="L19" i="1"/>
  <c r="E17" i="10"/>
  <c r="I17" i="9"/>
  <c r="L25" i="8"/>
  <c r="L18" i="9"/>
  <c r="K6" i="6"/>
  <c r="L35" i="12"/>
  <c r="F11" i="6"/>
  <c r="H24" i="13"/>
  <c r="I7" i="6"/>
  <c r="I27" i="6"/>
  <c r="H14" i="1"/>
  <c r="K42" i="10"/>
  <c r="K33" i="6"/>
  <c r="H42" i="6"/>
  <c r="K41" i="1"/>
  <c r="K25" i="1"/>
  <c r="K39" i="1"/>
  <c r="K32" i="7"/>
  <c r="E23" i="9"/>
  <c r="F6" i="6"/>
  <c r="H34" i="8"/>
  <c r="L27" i="9"/>
  <c r="I40" i="6"/>
  <c r="L37" i="10"/>
  <c r="I19" i="13"/>
  <c r="K35" i="13"/>
  <c r="I17" i="13"/>
  <c r="L43" i="8"/>
  <c r="I26" i="12"/>
  <c r="L39" i="9"/>
  <c r="L23" i="7"/>
  <c r="L30" i="10"/>
  <c r="K7" i="1"/>
  <c r="H6" i="7"/>
  <c r="I37" i="11"/>
  <c r="H27" i="8"/>
  <c r="I31" i="11"/>
  <c r="H7" i="7"/>
  <c r="I27" i="12"/>
  <c r="K26" i="11"/>
  <c r="L38" i="11"/>
  <c r="I11" i="10"/>
  <c r="H40" i="11"/>
  <c r="F11" i="13"/>
  <c r="I7" i="9"/>
  <c r="I26" i="13"/>
  <c r="I42" i="12"/>
  <c r="I20" i="7"/>
  <c r="I43" i="1"/>
  <c r="K40" i="11"/>
  <c r="L13" i="10"/>
  <c r="E17" i="7"/>
  <c r="H27" i="10"/>
  <c r="K43" i="1"/>
  <c r="K29" i="7"/>
  <c r="L41" i="6"/>
  <c r="I12" i="8"/>
  <c r="L26" i="7"/>
  <c r="I20" i="9"/>
  <c r="L27" i="6"/>
  <c r="H13" i="7"/>
  <c r="K25" i="11"/>
  <c r="I12" i="12"/>
  <c r="D7" i="3"/>
  <c r="H29" i="7"/>
  <c r="I31" i="1"/>
  <c r="K26" i="8"/>
  <c r="L20" i="13"/>
  <c r="I12" i="9"/>
  <c r="H41" i="7"/>
  <c r="I25" i="8"/>
  <c r="H36" i="13"/>
  <c r="L32" i="11"/>
  <c r="H36" i="11"/>
  <c r="L19" i="6"/>
  <c r="I38" i="10"/>
  <c r="K32" i="11"/>
  <c r="D7" i="2"/>
  <c r="I43" i="13"/>
  <c r="F17" i="12"/>
  <c r="L26" i="9"/>
  <c r="L23" i="12"/>
  <c r="I39" i="1"/>
  <c r="L18" i="8"/>
  <c r="I20" i="13"/>
  <c r="K25" i="8"/>
  <c r="I28" i="13"/>
  <c r="I32" i="8"/>
  <c r="I20" i="11"/>
  <c r="F23" i="7"/>
  <c r="L13" i="13"/>
  <c r="E11" i="9"/>
  <c r="L11" i="7"/>
  <c r="K7" i="11"/>
  <c r="I32" i="10"/>
  <c r="I30" i="7"/>
  <c r="E23" i="11"/>
  <c r="L25" i="10"/>
  <c r="I35" i="11"/>
  <c r="C6" i="4"/>
  <c r="L13" i="9"/>
  <c r="I24" i="10"/>
  <c r="K30" i="1"/>
  <c r="H19" i="8"/>
  <c r="H38" i="1"/>
  <c r="E46" i="7"/>
  <c r="K37" i="7"/>
  <c r="L24" i="6"/>
  <c r="F46" i="13"/>
  <c r="D6" i="4"/>
  <c r="K18" i="11"/>
  <c r="C6" i="2"/>
  <c r="I39" i="8"/>
  <c r="I36" i="11"/>
  <c r="I12" i="10"/>
  <c r="H25" i="13"/>
  <c r="L27" i="8"/>
  <c r="L27" i="12"/>
  <c r="L28" i="11"/>
  <c r="H33" i="10"/>
  <c r="K35" i="7"/>
  <c r="L33" i="13"/>
  <c r="L6" i="11"/>
  <c r="L36" i="10"/>
  <c r="L29" i="11"/>
  <c r="H39" i="8"/>
  <c r="K13" i="7"/>
  <c r="L31" i="1"/>
  <c r="I19" i="6"/>
  <c r="I23" i="6"/>
  <c r="K28" i="7"/>
  <c r="I41" i="1"/>
  <c r="L7" i="10"/>
  <c r="L46" i="13"/>
  <c r="I27" i="13"/>
  <c r="K38" i="10"/>
  <c r="H19" i="11"/>
  <c r="H26" i="7"/>
  <c r="K28" i="1"/>
  <c r="E11" i="1"/>
  <c r="K27" i="1"/>
  <c r="I46" i="13"/>
  <c r="I23" i="13"/>
  <c r="K37" i="13"/>
  <c r="I32" i="7"/>
  <c r="L42" i="7"/>
  <c r="I29" i="12"/>
  <c r="H30" i="10"/>
  <c r="K40" i="10"/>
  <c r="K41" i="10"/>
  <c r="H25" i="6"/>
  <c r="H30" i="6"/>
  <c r="H20" i="8"/>
  <c r="H20" i="11"/>
  <c r="H38" i="7"/>
  <c r="H33" i="1"/>
  <c r="H41" i="1"/>
  <c r="K40" i="1"/>
  <c r="E23" i="10"/>
  <c r="I17" i="12"/>
  <c r="H42" i="7"/>
  <c r="L6" i="7"/>
  <c r="L46" i="8"/>
  <c r="L34" i="11"/>
  <c r="H41" i="13"/>
  <c r="K27" i="7"/>
  <c r="K13" i="10"/>
  <c r="K14" i="12"/>
  <c r="L36" i="7"/>
  <c r="L46" i="9"/>
  <c r="I20" i="12"/>
  <c r="L28" i="6"/>
  <c r="L39" i="13"/>
  <c r="L35" i="13"/>
  <c r="I7" i="1"/>
  <c r="K14" i="8"/>
  <c r="I25" i="6"/>
  <c r="L47" i="12"/>
  <c r="H43" i="7"/>
  <c r="E46" i="13"/>
  <c r="L26" i="11"/>
  <c r="L11" i="12"/>
  <c r="L19" i="12"/>
  <c r="H30" i="7"/>
  <c r="H6" i="12"/>
  <c r="I36" i="1"/>
  <c r="L14" i="9"/>
  <c r="H33" i="8"/>
  <c r="L12" i="8"/>
  <c r="F6" i="11"/>
  <c r="L31" i="12"/>
  <c r="L36" i="1"/>
  <c r="I7" i="11"/>
  <c r="L25" i="9"/>
  <c r="I25" i="1"/>
  <c r="I41" i="10"/>
  <c r="I46" i="6"/>
  <c r="L18" i="12"/>
  <c r="I33" i="12"/>
  <c r="I7" i="10"/>
  <c r="I43" i="9"/>
  <c r="L41" i="12"/>
  <c r="H7" i="13"/>
  <c r="H35" i="13"/>
  <c r="I41" i="6"/>
  <c r="I32" i="12"/>
  <c r="L41" i="10"/>
  <c r="L34" i="7"/>
  <c r="L33" i="1"/>
  <c r="L36" i="13"/>
  <c r="I47" i="13"/>
  <c r="I36" i="12"/>
  <c r="K39" i="6"/>
  <c r="K19" i="8"/>
  <c r="H43" i="6"/>
  <c r="H20" i="6"/>
  <c r="K33" i="1"/>
  <c r="F6" i="1"/>
  <c r="K31" i="1"/>
  <c r="I33" i="13"/>
  <c r="L24" i="10"/>
  <c r="L31" i="9"/>
  <c r="L20" i="8"/>
  <c r="I29" i="1"/>
  <c r="L39" i="1"/>
  <c r="L13" i="8"/>
  <c r="I13" i="9"/>
  <c r="I43" i="10"/>
  <c r="H28" i="13"/>
  <c r="L18" i="7"/>
  <c r="F17" i="7"/>
  <c r="K31" i="7"/>
  <c r="I37" i="10"/>
  <c r="I23" i="11"/>
  <c r="L23" i="1"/>
  <c r="L38" i="6"/>
  <c r="L20" i="7"/>
  <c r="I34" i="10"/>
  <c r="L29" i="13"/>
  <c r="F46" i="1"/>
  <c r="I36" i="13"/>
  <c r="E11" i="12"/>
  <c r="L12" i="1"/>
  <c r="I41" i="12"/>
  <c r="L11" i="9"/>
  <c r="I40" i="7"/>
  <c r="L47" i="7"/>
  <c r="I24" i="13"/>
  <c r="H6" i="10"/>
  <c r="I47" i="10"/>
  <c r="K27" i="8"/>
  <c r="L13" i="7"/>
  <c r="L13" i="12"/>
  <c r="K30" i="13"/>
  <c r="I25" i="13"/>
  <c r="L34" i="13"/>
  <c r="I6" i="6"/>
  <c r="L27" i="1"/>
  <c r="L37" i="7"/>
  <c r="L32" i="8"/>
  <c r="L47" i="10"/>
  <c r="L39" i="8"/>
  <c r="L12" i="7"/>
  <c r="L29" i="8"/>
  <c r="I19" i="11"/>
  <c r="I31" i="6"/>
  <c r="D6" i="3"/>
  <c r="F23" i="12"/>
  <c r="K30" i="6"/>
  <c r="K19" i="11"/>
  <c r="H43" i="1"/>
  <c r="I19" i="12"/>
  <c r="I41" i="7"/>
  <c r="E17" i="11"/>
  <c r="K39" i="7"/>
  <c r="L25" i="7"/>
  <c r="I36" i="6"/>
  <c r="H24" i="8"/>
  <c r="L42" i="12"/>
  <c r="I28" i="10"/>
  <c r="L30" i="1"/>
  <c r="H36" i="6"/>
  <c r="K37" i="6"/>
  <c r="H18" i="8"/>
  <c r="L32" i="6"/>
  <c r="I13" i="10"/>
  <c r="D6" i="2"/>
  <c r="K35" i="8"/>
  <c r="K20" i="13"/>
  <c r="L26" i="12"/>
  <c r="L7" i="6"/>
  <c r="I28" i="12"/>
  <c r="E17" i="13"/>
  <c r="I36" i="10"/>
  <c r="L12" i="10"/>
  <c r="H43" i="13"/>
  <c r="H7" i="6"/>
  <c r="I41" i="9"/>
  <c r="K42" i="6"/>
  <c r="H26" i="6"/>
  <c r="K18" i="8"/>
  <c r="K18" i="6"/>
  <c r="H14" i="10"/>
  <c r="H39" i="1"/>
  <c r="K35" i="1"/>
  <c r="L7" i="12"/>
  <c r="E23" i="6"/>
  <c r="L41" i="1"/>
  <c r="H12" i="8"/>
  <c r="L26" i="1"/>
  <c r="I40" i="13"/>
  <c r="L17" i="8"/>
  <c r="L29" i="1"/>
  <c r="K30" i="7"/>
  <c r="I32" i="6"/>
  <c r="L47" i="13"/>
  <c r="I28" i="8"/>
  <c r="L26" i="13"/>
  <c r="K41" i="7"/>
  <c r="I43" i="6"/>
  <c r="L24" i="9"/>
  <c r="I43" i="12"/>
  <c r="I17" i="10"/>
  <c r="L7" i="13"/>
  <c r="K6" i="1"/>
  <c r="I24" i="1"/>
  <c r="I38" i="11"/>
  <c r="I25" i="10"/>
  <c r="F11" i="10"/>
  <c r="I37" i="9"/>
  <c r="I40" i="1"/>
  <c r="I30" i="11"/>
  <c r="L14" i="10"/>
  <c r="I28" i="1"/>
  <c r="I20" i="8"/>
  <c r="L29" i="9"/>
  <c r="H39" i="7"/>
  <c r="L42" i="8"/>
  <c r="F46" i="7"/>
  <c r="H13" i="8"/>
  <c r="F11" i="9"/>
  <c r="L20" i="6"/>
  <c r="C6" i="3"/>
  <c r="L7" i="11"/>
  <c r="H26" i="13"/>
  <c r="L31" i="11"/>
  <c r="L28" i="12"/>
  <c r="K24" i="13"/>
  <c r="L33" i="11"/>
  <c r="I31" i="9"/>
  <c r="I17" i="1"/>
  <c r="L20" i="10"/>
  <c r="I37" i="8"/>
  <c r="I11" i="8"/>
  <c r="H6" i="9"/>
  <c r="L6" i="8"/>
  <c r="I31" i="7"/>
  <c r="I19" i="1"/>
  <c r="L14" i="13"/>
  <c r="L43" i="11"/>
  <c r="K20" i="8"/>
  <c r="K19" i="6"/>
  <c r="K30" i="8"/>
  <c r="H36" i="1"/>
  <c r="H13" i="10"/>
  <c r="H30" i="1"/>
  <c r="K13" i="8"/>
  <c r="L11" i="1"/>
  <c r="L33" i="10"/>
  <c r="K25" i="7"/>
  <c r="I47" i="7"/>
  <c r="I27" i="11"/>
  <c r="L40" i="6"/>
  <c r="H31" i="7"/>
  <c r="K6" i="8"/>
  <c r="L36" i="8"/>
  <c r="I28" i="11"/>
  <c r="L36" i="11"/>
  <c r="H7" i="11"/>
  <c r="I18" i="10"/>
  <c r="I23" i="9"/>
  <c r="E6" i="3"/>
  <c r="G6" i="3" s="1"/>
  <c r="I18" i="12"/>
  <c r="K36" i="13"/>
  <c r="I29" i="13"/>
  <c r="K42" i="7"/>
  <c r="L43" i="13"/>
  <c r="I11" i="12"/>
  <c r="I30" i="6"/>
  <c r="I18" i="7"/>
  <c r="L38" i="8"/>
  <c r="L47" i="8"/>
  <c r="I6" i="10"/>
  <c r="H27" i="7"/>
  <c r="I43" i="7"/>
  <c r="I39" i="10"/>
  <c r="L26" i="10"/>
  <c r="L32" i="1"/>
  <c r="I30" i="12"/>
  <c r="K38" i="13"/>
  <c r="I6" i="1"/>
  <c r="I41" i="13"/>
  <c r="L47" i="6"/>
  <c r="E11" i="10"/>
  <c r="L31" i="8"/>
  <c r="K26" i="13"/>
  <c r="K34" i="8"/>
  <c r="L42" i="6"/>
  <c r="L28" i="1"/>
  <c r="L27" i="13"/>
  <c r="L11" i="8"/>
  <c r="I47" i="11"/>
  <c r="I39" i="11"/>
  <c r="L6" i="10"/>
  <c r="L25" i="1"/>
  <c r="I37" i="6"/>
  <c r="H7" i="9"/>
  <c r="L23" i="9"/>
  <c r="L37" i="6"/>
  <c r="I13" i="12"/>
  <c r="L38" i="1"/>
  <c r="H35" i="8"/>
  <c r="I20" i="10"/>
  <c r="I42" i="10"/>
  <c r="K33" i="8"/>
  <c r="I18" i="8"/>
  <c r="I35" i="7"/>
  <c r="L24" i="12"/>
  <c r="L41" i="7"/>
  <c r="K7" i="13"/>
  <c r="L34" i="1"/>
  <c r="L23" i="6"/>
  <c r="F23" i="8"/>
  <c r="I46" i="7"/>
  <c r="I24" i="7"/>
  <c r="I14" i="9"/>
  <c r="L30" i="8"/>
  <c r="H25" i="1"/>
  <c r="I47" i="6"/>
  <c r="E46" i="8"/>
  <c r="L34" i="9"/>
  <c r="I24" i="11"/>
  <c r="H30" i="8"/>
  <c r="I42" i="8"/>
  <c r="I24" i="9"/>
  <c r="K43" i="13"/>
  <c r="H35" i="7"/>
  <c r="H40" i="8"/>
  <c r="I30" i="13"/>
  <c r="L37" i="13"/>
  <c r="H43" i="8"/>
  <c r="H24" i="1"/>
  <c r="K37" i="1"/>
  <c r="K29" i="1"/>
  <c r="L11" i="10"/>
  <c r="L23" i="10"/>
  <c r="I34" i="1"/>
  <c r="I34" i="7"/>
  <c r="I30" i="9"/>
  <c r="E7" i="3"/>
  <c r="I6" i="8"/>
  <c r="L39" i="12"/>
  <c r="K12" i="8"/>
  <c r="I39" i="7"/>
  <c r="L31" i="13"/>
  <c r="I35" i="8"/>
  <c r="K36" i="7"/>
  <c r="I19" i="9"/>
  <c r="L39" i="11"/>
  <c r="F11" i="7"/>
  <c r="I23" i="1"/>
  <c r="H32" i="1"/>
  <c r="I29" i="9"/>
  <c r="L29" i="10"/>
  <c r="F23" i="9"/>
  <c r="L40" i="13"/>
  <c r="I13" i="8"/>
  <c r="L20" i="12"/>
  <c r="K31" i="8"/>
  <c r="H37" i="13"/>
  <c r="I11" i="11"/>
  <c r="I13" i="11"/>
  <c r="I46" i="8"/>
  <c r="I12" i="13"/>
  <c r="F6" i="7"/>
  <c r="I36" i="9"/>
  <c r="F17" i="13"/>
  <c r="E11" i="7"/>
  <c r="I29" i="11"/>
  <c r="I33" i="10"/>
  <c r="I42" i="6"/>
  <c r="I24" i="6"/>
  <c r="I14" i="8"/>
  <c r="E6" i="4"/>
  <c r="G6" i="4" s="1"/>
  <c r="L38" i="7"/>
  <c r="I31" i="8"/>
  <c r="E23" i="8"/>
  <c r="L42" i="9"/>
  <c r="L14" i="8"/>
  <c r="L6" i="12"/>
  <c r="I6" i="12"/>
  <c r="F46" i="12"/>
  <c r="I13" i="1"/>
  <c r="I42" i="9"/>
  <c r="L43" i="1"/>
  <c r="I19" i="10"/>
  <c r="L46" i="7"/>
  <c r="F17" i="10"/>
  <c r="K39" i="13"/>
  <c r="H29" i="1"/>
  <c r="K42" i="1"/>
  <c r="E17" i="8"/>
  <c r="L38" i="9"/>
  <c r="I11" i="1"/>
  <c r="I18" i="1"/>
  <c r="I26" i="9"/>
  <c r="L11" i="6"/>
  <c r="I6" i="11"/>
  <c r="L14" i="1"/>
  <c r="L33" i="8"/>
  <c r="F23" i="11"/>
  <c r="L25" i="13"/>
  <c r="L36" i="6"/>
  <c r="L12" i="11"/>
  <c r="L40" i="10"/>
  <c r="K32" i="1"/>
  <c r="H14" i="8"/>
  <c r="L6" i="6"/>
  <c r="I26" i="7"/>
  <c r="L35" i="11"/>
  <c r="K7" i="10"/>
  <c r="I6" i="7"/>
  <c r="I13" i="7"/>
  <c r="L46" i="12"/>
  <c r="L43" i="12"/>
  <c r="I46" i="12"/>
  <c r="K6" i="10"/>
  <c r="I37" i="7"/>
  <c r="I18" i="13"/>
  <c r="I14" i="6"/>
  <c r="L12" i="6"/>
  <c r="I33" i="11"/>
  <c r="I33" i="1"/>
  <c r="I6" i="9"/>
  <c r="I30" i="10"/>
  <c r="I35" i="12"/>
  <c r="L17" i="13"/>
  <c r="F6" i="13"/>
  <c r="E11" i="8"/>
  <c r="F17" i="6"/>
  <c r="L31" i="6"/>
  <c r="I14" i="7"/>
  <c r="I41" i="11"/>
  <c r="L36" i="9"/>
  <c r="L6" i="1"/>
  <c r="L33" i="12"/>
  <c r="L29" i="7"/>
  <c r="L42" i="13"/>
  <c r="H33" i="13"/>
  <c r="H28" i="1"/>
  <c r="K38" i="1"/>
  <c r="H6" i="13"/>
  <c r="L41" i="8"/>
  <c r="I35" i="6"/>
  <c r="I31" i="10"/>
  <c r="I34" i="6"/>
  <c r="L30" i="9"/>
  <c r="I43" i="11"/>
  <c r="I14" i="1"/>
  <c r="L32" i="9"/>
  <c r="L13" i="11"/>
  <c r="L20" i="1"/>
  <c r="I27" i="9"/>
  <c r="I25" i="12"/>
  <c r="I29" i="7"/>
  <c r="K25" i="13"/>
  <c r="F46" i="10"/>
  <c r="L7" i="1"/>
  <c r="K7" i="6"/>
  <c r="I7" i="8"/>
  <c r="H40" i="7"/>
  <c r="I27" i="1"/>
  <c r="I27" i="10"/>
  <c r="L7" i="7"/>
  <c r="I38" i="7"/>
  <c r="L33" i="9"/>
  <c r="I35" i="9"/>
  <c r="H32" i="7"/>
  <c r="I40" i="8"/>
  <c r="L46" i="6"/>
  <c r="L40" i="12"/>
  <c r="F17" i="8"/>
  <c r="I39" i="13"/>
  <c r="I14" i="10"/>
  <c r="L39" i="10"/>
  <c r="L41" i="13"/>
  <c r="I42" i="1"/>
  <c r="I39" i="12"/>
  <c r="L31" i="7"/>
  <c r="H31" i="13"/>
  <c r="I33" i="8"/>
  <c r="L19" i="10"/>
  <c r="K6" i="7"/>
  <c r="L24" i="1"/>
  <c r="L6" i="13"/>
  <c r="L37" i="12"/>
  <c r="I47" i="9"/>
  <c r="L47" i="9"/>
  <c r="H6" i="11"/>
  <c r="L17" i="10"/>
  <c r="F17" i="1"/>
  <c r="L39" i="6"/>
  <c r="L30" i="11"/>
  <c r="I47" i="12"/>
  <c r="L35" i="9"/>
  <c r="H27" i="13"/>
  <c r="I34" i="8"/>
  <c r="H28" i="7"/>
  <c r="K28" i="13"/>
  <c r="L12" i="9"/>
  <c r="I32" i="11"/>
  <c r="I46" i="1"/>
  <c r="I46" i="10"/>
  <c r="L38" i="12"/>
  <c r="K32" i="13"/>
  <c r="E7" i="2"/>
  <c r="F7" i="2" s="1"/>
  <c r="L17" i="11"/>
  <c r="H19" i="6"/>
  <c r="L32" i="10"/>
  <c r="H36" i="7"/>
  <c r="I18" i="11"/>
  <c r="E6" i="2"/>
  <c r="F6" i="2" s="1"/>
  <c r="I36" i="7"/>
  <c r="I24" i="12"/>
  <c r="I47" i="1"/>
  <c r="I20" i="1"/>
  <c r="I11" i="13"/>
  <c r="L34" i="10"/>
  <c r="H6" i="8"/>
  <c r="I34" i="12"/>
  <c r="I35" i="1"/>
  <c r="H25" i="7"/>
  <c r="F23" i="10"/>
  <c r="I37" i="1"/>
  <c r="I43" i="8"/>
  <c r="I23" i="7"/>
  <c r="L17" i="9"/>
  <c r="E23" i="7"/>
  <c r="K27" i="13"/>
  <c r="I37" i="13"/>
  <c r="F23" i="13"/>
  <c r="E8" i="3"/>
  <c r="G8" i="3" s="1"/>
  <c r="I7" i="7"/>
  <c r="I18" i="6"/>
  <c r="F46" i="6"/>
  <c r="L47" i="11"/>
  <c r="I38" i="8"/>
  <c r="L18" i="13"/>
  <c r="L39" i="7"/>
  <c r="L13" i="1"/>
  <c r="I38" i="9"/>
  <c r="F46" i="9"/>
  <c r="I32" i="1"/>
  <c r="I33" i="7"/>
  <c r="L23" i="13"/>
  <c r="K6" i="13"/>
  <c r="I31" i="13"/>
  <c r="H27" i="1"/>
  <c r="I33" i="6"/>
  <c r="L23" i="11"/>
  <c r="K34" i="13"/>
  <c r="L26" i="6"/>
  <c r="L19" i="7"/>
  <c r="I23" i="8"/>
  <c r="I40" i="11"/>
  <c r="H37" i="1"/>
  <c r="K41" i="13"/>
  <c r="H35" i="1"/>
  <c r="E46" i="1"/>
  <c r="K34" i="1"/>
  <c r="I29" i="6"/>
  <c r="L38" i="10"/>
  <c r="H39" i="13"/>
  <c r="K36" i="1"/>
  <c r="K24" i="1"/>
  <c r="I36" i="8"/>
  <c r="I32" i="13"/>
  <c r="I7" i="12"/>
  <c r="L24" i="7"/>
  <c r="L19" i="11"/>
  <c r="I25" i="9"/>
  <c r="F23" i="1"/>
  <c r="H40" i="13"/>
  <c r="L18" i="6"/>
  <c r="D7" i="4"/>
  <c r="L35" i="10"/>
  <c r="L23" i="8"/>
  <c r="L19" i="8"/>
  <c r="L28" i="13"/>
  <c r="L7" i="8"/>
  <c r="F46" i="8"/>
  <c r="L14" i="12"/>
  <c r="L32" i="12"/>
  <c r="E17" i="6"/>
  <c r="L13" i="6"/>
  <c r="I30" i="1"/>
  <c r="I39" i="9"/>
  <c r="I40" i="12"/>
  <c r="L40" i="11"/>
  <c r="L34" i="6"/>
  <c r="L42" i="1"/>
  <c r="L38" i="13"/>
  <c r="C7" i="4"/>
  <c r="I34" i="13"/>
  <c r="L11" i="13"/>
  <c r="I41" i="8"/>
  <c r="I30" i="8"/>
  <c r="L30" i="7"/>
  <c r="E23" i="1"/>
  <c r="H30" i="13"/>
  <c r="L35" i="7"/>
  <c r="F6" i="10"/>
  <c r="L28" i="9"/>
  <c r="L40" i="8"/>
  <c r="I23" i="10"/>
  <c r="F11" i="11"/>
  <c r="I26" i="6"/>
  <c r="I42" i="13"/>
  <c r="K7" i="12"/>
  <c r="L40" i="1"/>
  <c r="L42" i="11"/>
  <c r="L37" i="11"/>
  <c r="L43" i="9"/>
  <c r="I7" i="13"/>
  <c r="F23" i="6"/>
  <c r="I11" i="6"/>
  <c r="L25" i="6"/>
  <c r="I14" i="11"/>
  <c r="I17" i="11"/>
  <c r="I26" i="10"/>
  <c r="L25" i="11"/>
  <c r="I32" i="9"/>
  <c r="I38" i="13"/>
  <c r="I38" i="6"/>
  <c r="I35" i="10"/>
  <c r="L18" i="11"/>
  <c r="L17" i="7"/>
  <c r="F6" i="8"/>
  <c r="L33" i="6"/>
  <c r="I34" i="11"/>
  <c r="I12" i="7"/>
  <c r="I17" i="8"/>
  <c r="I29" i="8"/>
  <c r="E23" i="13"/>
  <c r="H6" i="6"/>
  <c r="I27" i="8"/>
  <c r="K6" i="9"/>
  <c r="L43" i="10"/>
  <c r="F17" i="9"/>
  <c r="L34" i="12"/>
  <c r="L30" i="13"/>
  <c r="I13" i="6"/>
  <c r="K6" i="11"/>
  <c r="L12" i="13"/>
  <c r="K7" i="8"/>
  <c r="I23" i="12"/>
  <c r="L12" i="12"/>
  <c r="F6" i="9"/>
  <c r="I47" i="8"/>
  <c r="L26" i="8"/>
  <c r="L17" i="12"/>
  <c r="L14" i="7"/>
  <c r="H7" i="1"/>
  <c r="L6" i="9"/>
  <c r="I12" i="1"/>
  <c r="L7" i="9"/>
  <c r="L19" i="13"/>
  <c r="L30" i="12"/>
  <c r="L19" i="9"/>
  <c r="F11" i="12"/>
  <c r="L30" i="6"/>
  <c r="I11" i="9"/>
  <c r="I13" i="13"/>
  <c r="I40" i="9"/>
  <c r="I25" i="7"/>
  <c r="I12" i="11"/>
  <c r="I19" i="8"/>
  <c r="L34" i="8"/>
  <c r="I46" i="11"/>
  <c r="I27" i="7"/>
  <c r="I26" i="1"/>
  <c r="F46" i="11"/>
  <c r="I18" i="9"/>
  <c r="F17" i="11"/>
  <c r="K46" i="10" a="1"/>
  <c r="H46" i="10" a="1"/>
  <c r="H46" i="6" a="1"/>
  <c r="K46" i="6" a="1"/>
  <c r="K17" i="8" a="1"/>
  <c r="H17" i="8" a="1"/>
  <c r="K17" i="6" a="1"/>
  <c r="H17" i="6" a="1"/>
  <c r="E47" i="8" a="1"/>
  <c r="H23" i="8" a="1"/>
  <c r="K23" i="8" a="1"/>
  <c r="K11" i="8" a="1"/>
  <c r="H11" i="8" a="1"/>
  <c r="H11" i="11" a="1"/>
  <c r="K11" i="11" a="1"/>
  <c r="K46" i="9" a="1"/>
  <c r="H46" i="9" a="1"/>
  <c r="K17" i="10" a="1"/>
  <c r="H17" i="10" a="1"/>
  <c r="E47" i="11" a="1"/>
  <c r="H23" i="11" a="1"/>
  <c r="K23" i="11" a="1"/>
  <c r="H17" i="13" a="1"/>
  <c r="K17" i="13" a="1"/>
  <c r="H11" i="12" a="1"/>
  <c r="K11" i="12" a="1"/>
  <c r="K17" i="11" a="1"/>
  <c r="H17" i="11" a="1"/>
  <c r="K23" i="13" a="1"/>
  <c r="E47" i="13" a="1"/>
  <c r="H23" i="13" a="1"/>
  <c r="K17" i="9" a="1"/>
  <c r="H17" i="9" a="1"/>
  <c r="H23" i="9" a="1"/>
  <c r="K23" i="9" a="1"/>
  <c r="E47" i="9" a="1"/>
  <c r="H23" i="6" a="1"/>
  <c r="K23" i="6" a="1"/>
  <c r="E47" i="6" a="1"/>
  <c r="K17" i="7" a="1"/>
  <c r="H17" i="7" a="1"/>
  <c r="H46" i="13" a="1"/>
  <c r="K46" i="13" a="1"/>
  <c r="H11" i="10" a="1"/>
  <c r="K11" i="10" a="1"/>
  <c r="H23" i="12" a="1"/>
  <c r="K23" i="12" a="1"/>
  <c r="E47" i="12" a="1"/>
  <c r="H11" i="13" a="1"/>
  <c r="K11" i="13" a="1"/>
  <c r="E47" i="1" a="1"/>
  <c r="K23" i="1" a="1"/>
  <c r="H23" i="1" a="1"/>
  <c r="K46" i="1" a="1"/>
  <c r="H46" i="1" a="1"/>
  <c r="H11" i="9" a="1"/>
  <c r="K11" i="9" a="1"/>
  <c r="H11" i="1" a="1"/>
  <c r="K11" i="1" a="1"/>
  <c r="K23" i="10" a="1"/>
  <c r="H23" i="10" a="1"/>
  <c r="E47" i="10" a="1"/>
  <c r="K11" i="6" a="1"/>
  <c r="H11" i="6" a="1"/>
  <c r="K46" i="8" a="1"/>
  <c r="H46" i="8" a="1"/>
  <c r="H11" i="7" a="1"/>
  <c r="K11" i="7" a="1"/>
  <c r="E47" i="7" a="1"/>
  <c r="K23" i="7" a="1"/>
  <c r="H23" i="7" a="1"/>
  <c r="K46" i="12" a="1"/>
  <c r="H46" i="12" a="1"/>
  <c r="H46" i="11" a="1"/>
  <c r="K46" i="11" a="1"/>
  <c r="H17" i="1" a="1"/>
  <c r="K17" i="1" a="1"/>
  <c r="K17" i="12" a="1"/>
  <c r="H17" i="12" a="1"/>
  <c r="K46" i="7" a="1"/>
  <c r="H46" i="7" a="1"/>
  <c r="B11" i="2" l="1" a="1"/>
  <c r="B11" i="2" s="1"/>
  <c r="H46" i="7"/>
  <c r="K46" i="7"/>
  <c r="H17" i="12"/>
  <c r="K17" i="12"/>
  <c r="K17" i="1"/>
  <c r="H17" i="1"/>
  <c r="K46" i="11"/>
  <c r="H46" i="11"/>
  <c r="H46" i="12"/>
  <c r="K46" i="12"/>
  <c r="H23" i="7"/>
  <c r="K23" i="7"/>
  <c r="E47" i="7"/>
  <c r="K11" i="7"/>
  <c r="H11" i="7"/>
  <c r="H46" i="8"/>
  <c r="K46" i="8"/>
  <c r="H11" i="6"/>
  <c r="K11" i="6"/>
  <c r="E47" i="10"/>
  <c r="H23" i="10"/>
  <c r="K23" i="10"/>
  <c r="K11" i="1"/>
  <c r="H11" i="1"/>
  <c r="K11" i="9"/>
  <c r="H11" i="9"/>
  <c r="H46" i="1"/>
  <c r="K46" i="1"/>
  <c r="H23" i="1"/>
  <c r="K23" i="1"/>
  <c r="E47" i="1"/>
  <c r="K11" i="13"/>
  <c r="H11" i="13"/>
  <c r="E47" i="12"/>
  <c r="K23" i="12"/>
  <c r="H23" i="12"/>
  <c r="K11" i="10"/>
  <c r="H11" i="10"/>
  <c r="K46" i="13"/>
  <c r="H46" i="13"/>
  <c r="H17" i="7"/>
  <c r="K17" i="7"/>
  <c r="E47" i="6"/>
  <c r="K23" i="6"/>
  <c r="H23" i="6"/>
  <c r="E47" i="9"/>
  <c r="K23" i="9"/>
  <c r="H23" i="9"/>
  <c r="H17" i="9"/>
  <c r="K17" i="9"/>
  <c r="H23" i="13"/>
  <c r="E47" i="13"/>
  <c r="K23" i="13"/>
  <c r="H17" i="11"/>
  <c r="K17" i="11"/>
  <c r="K11" i="12"/>
  <c r="H11" i="12"/>
  <c r="K17" i="13"/>
  <c r="H17" i="13"/>
  <c r="K23" i="11"/>
  <c r="H23" i="11"/>
  <c r="E47" i="11"/>
  <c r="H17" i="10"/>
  <c r="K17" i="10"/>
  <c r="H46" i="9"/>
  <c r="K46" i="9"/>
  <c r="K11" i="11"/>
  <c r="H11" i="11"/>
  <c r="H11" i="8"/>
  <c r="K11" i="8"/>
  <c r="K23" i="8"/>
  <c r="H23" i="8"/>
  <c r="E47" i="8"/>
  <c r="H17" i="6"/>
  <c r="K17" i="6"/>
  <c r="H17" i="8"/>
  <c r="K17" i="8"/>
  <c r="K46" i="6"/>
  <c r="H46" i="6"/>
  <c r="H46" i="10"/>
  <c r="K46" i="10"/>
  <c r="D11" i="3" a="1"/>
  <c r="D11" i="3" s="1"/>
  <c r="B11" i="3" a="1"/>
  <c r="B12" i="4" a="1"/>
  <c r="E12" i="4" a="1"/>
  <c r="E12" i="4" s="1"/>
  <c r="C14" i="2" a="1"/>
  <c r="C31" i="2" a="1"/>
  <c r="C18" i="2" a="1"/>
  <c r="C22" i="2" a="1"/>
  <c r="C25" i="2" a="1"/>
  <c r="C15" i="2" a="1"/>
  <c r="C40" i="2" a="1"/>
  <c r="C23" i="2" a="1"/>
  <c r="C27" i="2" a="1"/>
  <c r="C13" i="2" a="1"/>
  <c r="C12" i="2" a="1"/>
  <c r="C37" i="2" a="1"/>
  <c r="C19" i="2" a="1"/>
  <c r="C32" i="2" a="1"/>
  <c r="C24" i="2" a="1"/>
  <c r="C16" i="2" a="1"/>
  <c r="C28" i="2" a="1"/>
  <c r="C17" i="2" a="1"/>
  <c r="C20" i="2" a="1"/>
  <c r="C39" i="2" a="1"/>
  <c r="C21" i="2" a="1"/>
  <c r="C38" i="2" a="1"/>
  <c r="C35" i="2" a="1"/>
  <c r="C29" i="2" a="1"/>
  <c r="C33" i="2" a="1"/>
  <c r="C30" i="2" a="1"/>
  <c r="C26" i="2" a="1"/>
  <c r="C36" i="2" a="1"/>
  <c r="C34" i="2" a="1"/>
  <c r="K47" i="13" a="1"/>
  <c r="H47" i="13" a="1"/>
  <c r="C11" i="2" a="1"/>
  <c r="H47" i="12" a="1"/>
  <c r="K47" i="12" a="1"/>
  <c r="C14" i="4" a="1"/>
  <c r="F19" i="4" a="1"/>
  <c r="F21" i="4" a="1"/>
  <c r="F37" i="4" a="1"/>
  <c r="C23" i="4" a="1"/>
  <c r="C13" i="4" a="1"/>
  <c r="F34" i="4" a="1"/>
  <c r="C16" i="4" a="1"/>
  <c r="C29" i="4" a="1"/>
  <c r="F31" i="4" a="1"/>
  <c r="C46" i="4" a="1"/>
  <c r="F44" i="4" a="1"/>
  <c r="C61" i="4" a="1"/>
  <c r="C65" i="4" a="1"/>
  <c r="F47" i="4" a="1"/>
  <c r="C55" i="4" a="1"/>
  <c r="F71" i="4" a="1"/>
  <c r="C30" i="4" a="1"/>
  <c r="C43" i="4" a="1"/>
  <c r="F60" i="4" a="1"/>
  <c r="C57" i="4" a="1"/>
  <c r="F36" i="4" a="1"/>
  <c r="C27" i="4" a="1"/>
  <c r="C45" i="4" a="1"/>
  <c r="F67" i="4" a="1"/>
  <c r="C15" i="4" a="1"/>
  <c r="F61" i="4" a="1"/>
  <c r="F41" i="4" a="1"/>
  <c r="F45" i="4" a="1"/>
  <c r="C40" i="4" a="1"/>
  <c r="C54" i="4" a="1"/>
  <c r="F70" i="4" a="1"/>
  <c r="C31" i="4" a="1"/>
  <c r="F50" i="4" a="1"/>
  <c r="F27" i="4" a="1"/>
  <c r="F49" i="4" a="1"/>
  <c r="C70" i="4" a="1"/>
  <c r="F39" i="4" a="1"/>
  <c r="C64" i="4" a="1"/>
  <c r="C37" i="4" a="1"/>
  <c r="C21" i="4" a="1"/>
  <c r="C49" i="4" a="1"/>
  <c r="C48" i="4" a="1"/>
  <c r="C53" i="4" a="1"/>
  <c r="C56" i="4" a="1"/>
  <c r="F14" i="4" a="1"/>
  <c r="F51" i="4" a="1"/>
  <c r="C42" i="4" a="1"/>
  <c r="C50" i="4" a="1"/>
  <c r="C25" i="4" a="1"/>
  <c r="C68" i="4" a="1"/>
  <c r="F65" i="4" a="1"/>
  <c r="F55" i="4" a="1"/>
  <c r="F53" i="4" a="1"/>
  <c r="F43" i="4" a="1"/>
  <c r="F26" i="4" a="1"/>
  <c r="C66" i="4" a="1"/>
  <c r="C17" i="4" a="1"/>
  <c r="F35" i="4" a="1"/>
  <c r="C60" i="4" a="1"/>
  <c r="C67" i="4" a="1"/>
  <c r="C63" i="4" a="1"/>
  <c r="C47" i="4" a="1"/>
  <c r="F33" i="4" a="1"/>
  <c r="F48" i="4" a="1"/>
  <c r="F66" i="4" a="1"/>
  <c r="F68" i="4" a="1"/>
  <c r="F54" i="4" a="1"/>
  <c r="F17" i="4" a="1"/>
  <c r="F52" i="4" a="1"/>
  <c r="F58" i="4" a="1"/>
  <c r="F64" i="4" a="1"/>
  <c r="C35" i="4" a="1"/>
  <c r="F23" i="4" a="1"/>
  <c r="F16" i="4" a="1"/>
  <c r="F46" i="4" a="1"/>
  <c r="C32" i="4" a="1"/>
  <c r="F29" i="4" a="1"/>
  <c r="F18" i="4" a="1"/>
  <c r="F28" i="4" a="1"/>
  <c r="F22" i="4" a="1"/>
  <c r="C34" i="4" a="1"/>
  <c r="C20" i="4" a="1"/>
  <c r="C33" i="4" a="1"/>
  <c r="F40" i="4" a="1"/>
  <c r="C36" i="4" a="1"/>
  <c r="F24" i="4" a="1"/>
  <c r="F20" i="4" a="1"/>
  <c r="C39" i="4" a="1"/>
  <c r="C51" i="4" a="1"/>
  <c r="C52" i="4" a="1"/>
  <c r="C24" i="4" a="1"/>
  <c r="F15" i="4" a="1"/>
  <c r="F38" i="4" a="1"/>
  <c r="F13" i="4" a="1"/>
  <c r="C62" i="4" a="1"/>
  <c r="C44" i="4" a="1"/>
  <c r="C19" i="4" a="1"/>
  <c r="C28" i="4" a="1"/>
  <c r="C26" i="4" a="1"/>
  <c r="C59" i="4" a="1"/>
  <c r="F57" i="4" a="1"/>
  <c r="F25" i="4" a="1"/>
  <c r="C38" i="4" a="1"/>
  <c r="F56" i="4" a="1"/>
  <c r="F69" i="4" a="1"/>
  <c r="C71" i="4" a="1"/>
  <c r="C58" i="4" a="1"/>
  <c r="C69" i="4" a="1"/>
  <c r="C22" i="4" a="1"/>
  <c r="C18" i="4" a="1"/>
  <c r="F30" i="4" a="1"/>
  <c r="F32" i="4" a="1"/>
  <c r="F59" i="4" a="1"/>
  <c r="F42" i="4" a="1"/>
  <c r="F63" i="4" a="1"/>
  <c r="C41" i="4" a="1"/>
  <c r="F62" i="4" a="1"/>
  <c r="H47" i="10" a="1"/>
  <c r="K47" i="10" a="1"/>
  <c r="H47" i="8" a="1"/>
  <c r="K47" i="8" a="1"/>
  <c r="H47" i="6" a="1"/>
  <c r="K47" i="6" a="1"/>
  <c r="H47" i="9" a="1"/>
  <c r="K47" i="9" a="1"/>
  <c r="H47" i="7" a="1"/>
  <c r="K47" i="7" a="1"/>
  <c r="H47" i="11" a="1"/>
  <c r="K47" i="11" a="1"/>
  <c r="E68" i="3" a="1"/>
  <c r="E27" i="3" a="1"/>
  <c r="E38" i="3" a="1"/>
  <c r="E36" i="3" a="1"/>
  <c r="C41" i="3" a="1"/>
  <c r="C51" i="3" a="1"/>
  <c r="E18" i="3" a="1"/>
  <c r="E44" i="3" a="1"/>
  <c r="C58" i="3" a="1"/>
  <c r="C59" i="3" a="1"/>
  <c r="E42" i="3" a="1"/>
  <c r="E24" i="3" a="1"/>
  <c r="E52" i="3" a="1"/>
  <c r="E67" i="3" a="1"/>
  <c r="C18" i="3" a="1"/>
  <c r="E60" i="3" a="1"/>
  <c r="C37" i="3" a="1"/>
  <c r="E20" i="3" a="1"/>
  <c r="E66" i="3" a="1"/>
  <c r="E29" i="3" a="1"/>
  <c r="E51" i="3" a="1"/>
  <c r="E28" i="3" a="1"/>
  <c r="C62" i="3" a="1"/>
  <c r="E32" i="3" a="1"/>
  <c r="C40" i="3" a="1"/>
  <c r="C22" i="3" a="1"/>
  <c r="C61" i="3" a="1"/>
  <c r="E39" i="3" a="1"/>
  <c r="E12" i="3" a="1"/>
  <c r="C29" i="3" a="1"/>
  <c r="E25" i="3" a="1"/>
  <c r="E41" i="3" a="1"/>
  <c r="C53" i="3" a="1"/>
  <c r="E47" i="3" a="1"/>
  <c r="E58" i="3" a="1"/>
  <c r="C55" i="3" a="1"/>
  <c r="C35" i="3" a="1"/>
  <c r="E15" i="3" a="1"/>
  <c r="C15" i="3" a="1"/>
  <c r="C68" i="3" a="1"/>
  <c r="C57" i="3" a="1"/>
  <c r="C17" i="3" a="1"/>
  <c r="C70" i="3" a="1"/>
  <c r="C13" i="3" a="1"/>
  <c r="C52" i="3" a="1"/>
  <c r="E31" i="3" a="1"/>
  <c r="E26" i="3" a="1"/>
  <c r="C67" i="3" a="1"/>
  <c r="E33" i="3" a="1"/>
  <c r="E35" i="3" a="1"/>
  <c r="C23" i="3" a="1"/>
  <c r="C42" i="3" a="1"/>
  <c r="C36" i="3" a="1"/>
  <c r="C31" i="3" a="1"/>
  <c r="E57" i="3" a="1"/>
  <c r="C12" i="3" a="1"/>
  <c r="E43" i="3" a="1"/>
  <c r="E70" i="3" a="1"/>
  <c r="E50" i="3" a="1"/>
  <c r="E64" i="3" a="1"/>
  <c r="E45" i="3" a="1"/>
  <c r="C46" i="3" a="1"/>
  <c r="E49" i="3" a="1"/>
  <c r="C45" i="3" a="1"/>
  <c r="C65" i="3" a="1"/>
  <c r="E55" i="3" a="1"/>
  <c r="C33" i="3" a="1"/>
  <c r="E16" i="3" a="1"/>
  <c r="E17" i="3" a="1"/>
  <c r="C34" i="3" a="1"/>
  <c r="E65" i="3" a="1"/>
  <c r="E19" i="3" a="1"/>
  <c r="C63" i="3" a="1"/>
  <c r="E22" i="3" a="1"/>
  <c r="E48" i="3" a="1"/>
  <c r="E14" i="3" a="1"/>
  <c r="C20" i="3" a="1"/>
  <c r="C32" i="3" a="1"/>
  <c r="E56" i="3" a="1"/>
  <c r="C50" i="3" a="1"/>
  <c r="E40" i="3" a="1"/>
  <c r="E63" i="3" a="1"/>
  <c r="E30" i="3" a="1"/>
  <c r="C26" i="3" a="1"/>
  <c r="C25" i="3" a="1"/>
  <c r="E53" i="3" a="1"/>
  <c r="E61" i="3" a="1"/>
  <c r="E54" i="3" a="1"/>
  <c r="E69" i="3" a="1"/>
  <c r="C54" i="3" a="1"/>
  <c r="C30" i="3" a="1"/>
  <c r="E34" i="3" a="1"/>
  <c r="E21" i="3" a="1"/>
  <c r="C49" i="3" a="1"/>
  <c r="C28" i="3" a="1"/>
  <c r="E37" i="3" a="1"/>
  <c r="C21" i="3" a="1"/>
  <c r="C43" i="3" a="1"/>
  <c r="E59" i="3" a="1"/>
  <c r="C48" i="3" a="1"/>
  <c r="E13" i="3" a="1"/>
  <c r="C47" i="3" a="1"/>
  <c r="C24" i="3" a="1"/>
  <c r="C19" i="3" a="1"/>
  <c r="C60" i="3" a="1"/>
  <c r="C64" i="3" a="1"/>
  <c r="C14" i="3" a="1"/>
  <c r="C27" i="3" a="1"/>
  <c r="C66" i="3" a="1"/>
  <c r="C38" i="3" a="1"/>
  <c r="C44" i="3" a="1"/>
  <c r="C39" i="3" a="1"/>
  <c r="C16" i="3" a="1"/>
  <c r="E46" i="3" a="1"/>
  <c r="E23" i="3" a="1"/>
  <c r="C56" i="3" a="1"/>
  <c r="E62" i="3" a="1"/>
  <c r="C69" i="3" a="1"/>
  <c r="K47" i="1" a="1"/>
  <c r="H47" i="1" a="1"/>
  <c r="C34" i="2" l="1"/>
  <c r="C36" i="2"/>
  <c r="C26" i="2"/>
  <c r="C30" i="2"/>
  <c r="C33" i="2"/>
  <c r="C29" i="2"/>
  <c r="C35" i="2"/>
  <c r="C38" i="2"/>
  <c r="C21" i="2"/>
  <c r="C39" i="2"/>
  <c r="C20" i="2"/>
  <c r="C17" i="2"/>
  <c r="C28" i="2"/>
  <c r="C16" i="2"/>
  <c r="C24" i="2"/>
  <c r="C32" i="2"/>
  <c r="C19" i="2"/>
  <c r="C37" i="2"/>
  <c r="C12" i="2"/>
  <c r="C13" i="2"/>
  <c r="C27" i="2"/>
  <c r="C23" i="2"/>
  <c r="C40" i="2"/>
  <c r="C15" i="2"/>
  <c r="C25" i="2"/>
  <c r="C22" i="2"/>
  <c r="C18" i="2"/>
  <c r="C31" i="2"/>
  <c r="C14" i="2"/>
  <c r="H47" i="1"/>
  <c r="K47" i="1"/>
  <c r="C69" i="3"/>
  <c r="E62" i="3"/>
  <c r="C56" i="3"/>
  <c r="E23" i="3"/>
  <c r="E46" i="3"/>
  <c r="C16" i="3"/>
  <c r="C39" i="3"/>
  <c r="C44" i="3"/>
  <c r="C38" i="3"/>
  <c r="C66" i="3"/>
  <c r="C27" i="3"/>
  <c r="C14" i="3"/>
  <c r="C64" i="3"/>
  <c r="C60" i="3"/>
  <c r="C19" i="3"/>
  <c r="C24" i="3"/>
  <c r="C47" i="3"/>
  <c r="E13" i="3"/>
  <c r="C48" i="3"/>
  <c r="E59" i="3"/>
  <c r="C43" i="3"/>
  <c r="C21" i="3"/>
  <c r="E37" i="3"/>
  <c r="C28" i="3"/>
  <c r="C49" i="3"/>
  <c r="E21" i="3"/>
  <c r="E34" i="3"/>
  <c r="C30" i="3"/>
  <c r="C54" i="3"/>
  <c r="E69" i="3"/>
  <c r="E54" i="3"/>
  <c r="E61" i="3"/>
  <c r="E53" i="3"/>
  <c r="C25" i="3"/>
  <c r="C26" i="3"/>
  <c r="E30" i="3"/>
  <c r="E63" i="3"/>
  <c r="E40" i="3"/>
  <c r="C50" i="3"/>
  <c r="E56" i="3"/>
  <c r="C32" i="3"/>
  <c r="C20" i="3"/>
  <c r="E14" i="3"/>
  <c r="E48" i="3"/>
  <c r="E22" i="3"/>
  <c r="C63" i="3"/>
  <c r="E19" i="3"/>
  <c r="E65" i="3"/>
  <c r="C34" i="3"/>
  <c r="E17" i="3"/>
  <c r="E16" i="3"/>
  <c r="C33" i="3"/>
  <c r="E55" i="3"/>
  <c r="C65" i="3"/>
  <c r="C45" i="3"/>
  <c r="E49" i="3"/>
  <c r="C46" i="3"/>
  <c r="E45" i="3"/>
  <c r="E64" i="3"/>
  <c r="E50" i="3"/>
  <c r="E70" i="3"/>
  <c r="E43" i="3"/>
  <c r="C12" i="3"/>
  <c r="E57" i="3"/>
  <c r="C31" i="3"/>
  <c r="C36" i="3"/>
  <c r="C42" i="3"/>
  <c r="C23" i="3"/>
  <c r="E35" i="3"/>
  <c r="E33" i="3"/>
  <c r="C67" i="3"/>
  <c r="E26" i="3"/>
  <c r="E31" i="3"/>
  <c r="C52" i="3"/>
  <c r="C13" i="3"/>
  <c r="C70" i="3"/>
  <c r="C17" i="3"/>
  <c r="C57" i="3"/>
  <c r="C68" i="3"/>
  <c r="C15" i="3"/>
  <c r="E15" i="3"/>
  <c r="C35" i="3"/>
  <c r="C55" i="3"/>
  <c r="E58" i="3"/>
  <c r="E47" i="3"/>
  <c r="C53" i="3"/>
  <c r="E41" i="3"/>
  <c r="E25" i="3"/>
  <c r="C29" i="3"/>
  <c r="E12" i="3"/>
  <c r="E39" i="3"/>
  <c r="C61" i="3"/>
  <c r="C22" i="3"/>
  <c r="C40" i="3"/>
  <c r="E32" i="3"/>
  <c r="C62" i="3"/>
  <c r="E28" i="3"/>
  <c r="E51" i="3"/>
  <c r="E29" i="3"/>
  <c r="E66" i="3"/>
  <c r="E20" i="3"/>
  <c r="C37" i="3"/>
  <c r="E60" i="3"/>
  <c r="C18" i="3"/>
  <c r="E67" i="3"/>
  <c r="E52" i="3"/>
  <c r="E24" i="3"/>
  <c r="E42" i="3"/>
  <c r="C59" i="3"/>
  <c r="C58" i="3"/>
  <c r="E44" i="3"/>
  <c r="E18" i="3"/>
  <c r="C51" i="3"/>
  <c r="C41" i="3"/>
  <c r="E36" i="3"/>
  <c r="E38" i="3"/>
  <c r="E27" i="3"/>
  <c r="E68" i="3"/>
  <c r="K47" i="11"/>
  <c r="H47" i="11"/>
  <c r="K47" i="7"/>
  <c r="H47" i="7"/>
  <c r="K47" i="9"/>
  <c r="H47" i="9"/>
  <c r="K47" i="6"/>
  <c r="H47" i="6"/>
  <c r="K47" i="8"/>
  <c r="H47" i="8"/>
  <c r="K47" i="10"/>
  <c r="H47" i="10"/>
  <c r="F62" i="4"/>
  <c r="C41" i="4"/>
  <c r="F63" i="4"/>
  <c r="F42" i="4"/>
  <c r="F59" i="4"/>
  <c r="F32" i="4"/>
  <c r="F30" i="4"/>
  <c r="C18" i="4"/>
  <c r="C22" i="4"/>
  <c r="C69" i="4"/>
  <c r="C58" i="4"/>
  <c r="C71" i="4"/>
  <c r="F69" i="4"/>
  <c r="F56" i="4"/>
  <c r="C38" i="4"/>
  <c r="F25" i="4"/>
  <c r="F57" i="4"/>
  <c r="C59" i="4"/>
  <c r="C26" i="4"/>
  <c r="C28" i="4"/>
  <c r="C19" i="4"/>
  <c r="C44" i="4"/>
  <c r="C62" i="4"/>
  <c r="F13" i="4"/>
  <c r="F38" i="4"/>
  <c r="F15" i="4"/>
  <c r="C24" i="4"/>
  <c r="C52" i="4"/>
  <c r="C51" i="4"/>
  <c r="C39" i="4"/>
  <c r="F20" i="4"/>
  <c r="F24" i="4"/>
  <c r="C36" i="4"/>
  <c r="F40" i="4"/>
  <c r="C33" i="4"/>
  <c r="C20" i="4"/>
  <c r="C34" i="4"/>
  <c r="F22" i="4"/>
  <c r="F28" i="4"/>
  <c r="F18" i="4"/>
  <c r="F29" i="4"/>
  <c r="C32" i="4"/>
  <c r="F46" i="4"/>
  <c r="F16" i="4"/>
  <c r="F23" i="4"/>
  <c r="C35" i="4"/>
  <c r="F64" i="4"/>
  <c r="F58" i="4"/>
  <c r="F52" i="4"/>
  <c r="F17" i="4"/>
  <c r="F54" i="4"/>
  <c r="F68" i="4"/>
  <c r="F66" i="4"/>
  <c r="F48" i="4"/>
  <c r="F33" i="4"/>
  <c r="C47" i="4"/>
  <c r="C63" i="4"/>
  <c r="C67" i="4"/>
  <c r="C60" i="4"/>
  <c r="F35" i="4"/>
  <c r="C17" i="4"/>
  <c r="C66" i="4"/>
  <c r="F26" i="4"/>
  <c r="F43" i="4"/>
  <c r="F53" i="4"/>
  <c r="F55" i="4"/>
  <c r="F65" i="4"/>
  <c r="C68" i="4"/>
  <c r="C25" i="4"/>
  <c r="C50" i="4"/>
  <c r="C42" i="4"/>
  <c r="F51" i="4"/>
  <c r="F14" i="4"/>
  <c r="C56" i="4"/>
  <c r="C53" i="4"/>
  <c r="C48" i="4"/>
  <c r="C49" i="4"/>
  <c r="C21" i="4"/>
  <c r="C37" i="4"/>
  <c r="C64" i="4"/>
  <c r="F39" i="4"/>
  <c r="C70" i="4"/>
  <c r="F49" i="4"/>
  <c r="F27" i="4"/>
  <c r="F50" i="4"/>
  <c r="C31" i="4"/>
  <c r="F70" i="4"/>
  <c r="C54" i="4"/>
  <c r="C40" i="4"/>
  <c r="F45" i="4"/>
  <c r="F41" i="4"/>
  <c r="F61" i="4"/>
  <c r="C15" i="4"/>
  <c r="F67" i="4"/>
  <c r="C45" i="4"/>
  <c r="C27" i="4"/>
  <c r="F36" i="4"/>
  <c r="C57" i="4"/>
  <c r="F60" i="4"/>
  <c r="C43" i="4"/>
  <c r="C30" i="4"/>
  <c r="F71" i="4"/>
  <c r="C55" i="4"/>
  <c r="F47" i="4"/>
  <c r="C65" i="4"/>
  <c r="C61" i="4"/>
  <c r="F44" i="4"/>
  <c r="C46" i="4"/>
  <c r="F31" i="4"/>
  <c r="C29" i="4"/>
  <c r="C16" i="4"/>
  <c r="F34" i="4"/>
  <c r="C13" i="4"/>
  <c r="C23" i="4"/>
  <c r="F37" i="4"/>
  <c r="F21" i="4"/>
  <c r="F19" i="4"/>
  <c r="C14" i="4"/>
  <c r="K47" i="12"/>
  <c r="H47" i="12"/>
  <c r="C11" i="2"/>
  <c r="H47" i="13"/>
  <c r="K47" i="13"/>
  <c r="B11" i="3"/>
  <c r="B12" i="4"/>
  <c r="C12" i="4" a="1"/>
  <c r="F12" i="4" a="1"/>
  <c r="C11" i="3" a="1"/>
  <c r="E11" i="3" a="1"/>
  <c r="E11" i="3" l="1"/>
  <c r="C11" i="3"/>
  <c r="F12" i="4"/>
  <c r="C1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<sst xmlns="http://schemas.openxmlformats.org/spreadsheetml/2006/main" count="727" uniqueCount="83">
  <si>
    <t>WATER</t>
  </si>
  <si>
    <t>PMIN</t>
  </si>
  <si>
    <t>PMAX</t>
  </si>
  <si>
    <t>TMIN</t>
  </si>
  <si>
    <t>TMAX</t>
  </si>
  <si>
    <t>PCRIT</t>
  </si>
  <si>
    <t>TCRIT</t>
  </si>
  <si>
    <t>PTRIP</t>
  </si>
  <si>
    <t>TTRIP</t>
  </si>
  <si>
    <t>Pressure</t>
  </si>
  <si>
    <t>P</t>
  </si>
  <si>
    <t>Temperature</t>
  </si>
  <si>
    <t>T</t>
  </si>
  <si>
    <t>SI</t>
  </si>
  <si>
    <t>METRIC</t>
  </si>
  <si>
    <t>IMPERIAL</t>
  </si>
  <si>
    <t>H</t>
  </si>
  <si>
    <t>Specific Enthalpy</t>
  </si>
  <si>
    <t>Specific Entropy</t>
  </si>
  <si>
    <t>S</t>
  </si>
  <si>
    <t>Specific Internal Energy</t>
  </si>
  <si>
    <t>U</t>
  </si>
  <si>
    <t>Specific Volume</t>
  </si>
  <si>
    <t>V</t>
  </si>
  <si>
    <t>Density</t>
  </si>
  <si>
    <t>Rho</t>
  </si>
  <si>
    <t>Specific Gibbs Energy</t>
  </si>
  <si>
    <t>G</t>
  </si>
  <si>
    <t>Specific Helmholz Energy</t>
  </si>
  <si>
    <t>A</t>
  </si>
  <si>
    <t>Speed of Sound</t>
  </si>
  <si>
    <t>W</t>
  </si>
  <si>
    <t>Dynamic Viscosity</t>
  </si>
  <si>
    <t>Eta</t>
  </si>
  <si>
    <t>Kinematic Viscosity</t>
  </si>
  <si>
    <t>Nu</t>
  </si>
  <si>
    <t>Thermal Conductivity</t>
  </si>
  <si>
    <t>TC</t>
  </si>
  <si>
    <t>Isobaric Heat Capacity</t>
  </si>
  <si>
    <t>Cp</t>
  </si>
  <si>
    <t>Isochoric Heat Capacity</t>
  </si>
  <si>
    <t>Cv</t>
  </si>
  <si>
    <t>Isobaric Expansion Coefficient</t>
  </si>
  <si>
    <t>Alpha</t>
  </si>
  <si>
    <t>Isothermal Compressibility</t>
  </si>
  <si>
    <t>Prandtl Number</t>
  </si>
  <si>
    <t>PR</t>
  </si>
  <si>
    <t>Vapor Fraction</t>
  </si>
  <si>
    <t>X</t>
  </si>
  <si>
    <t>Compressibility Factor</t>
  </si>
  <si>
    <t>Z</t>
  </si>
  <si>
    <t>Kappa</t>
  </si>
  <si>
    <t>Minimum Pressure</t>
  </si>
  <si>
    <t>Maximum Pressure</t>
  </si>
  <si>
    <t>Minimum Temperature</t>
  </si>
  <si>
    <t>Maximum Temperature</t>
  </si>
  <si>
    <t>Critical Pressure</t>
  </si>
  <si>
    <t>Critical Temperature</t>
  </si>
  <si>
    <t>Triple Point Pressure</t>
  </si>
  <si>
    <t>Triple Point Temperature</t>
  </si>
  <si>
    <t>MODEL CONSTANTS</t>
  </si>
  <si>
    <t>FLUID CONSTANTS</t>
  </si>
  <si>
    <t>FLUID PROPERTIES</t>
  </si>
  <si>
    <t>INPUT PARAMETERS</t>
  </si>
  <si>
    <t>CONFIGURATION</t>
  </si>
  <si>
    <t>SATURATION PROPERTIES</t>
  </si>
  <si>
    <t>Saturation Pressure @ T</t>
  </si>
  <si>
    <t>Saturation Temperature @ P</t>
  </si>
  <si>
    <t>Psat</t>
  </si>
  <si>
    <t>Triple Point</t>
  </si>
  <si>
    <t>Critical Point</t>
  </si>
  <si>
    <t>Units</t>
  </si>
  <si>
    <t>Hsat</t>
  </si>
  <si>
    <t>Ssat</t>
  </si>
  <si>
    <t>Enthalpy</t>
  </si>
  <si>
    <t>Entropy</t>
  </si>
  <si>
    <t>Internal Energy</t>
  </si>
  <si>
    <t>Volume</t>
  </si>
  <si>
    <t>Fluid:</t>
  </si>
  <si>
    <t>Units:</t>
  </si>
  <si>
    <t>LIQUID</t>
  </si>
  <si>
    <t>VAPOR</t>
  </si>
  <si>
    <t>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</si>
</sst>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theme="1"/>
      <name val="Aptos Mono"/>
      <family val="3"/>
    </font>
    <font>
      <sz val="11"/>
      <color rgb="FF3F3F76"/>
      <name val="Aptos Mono"/>
      <family val="3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 style="thin">
        <color rgb="FF7F7F7F"/>
      </right>
      <top style="medium">
        <color theme="8"/>
      </top>
      <bottom style="medium">
        <color theme="8"/>
      </bottom>
      <diagonal/>
    </border>
    <border>
      <left style="thin">
        <color rgb="FF7F7F7F"/>
      </left>
      <right style="thin">
        <color rgb="FF7F7F7F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 style="thin">
        <color rgb="FF7F7F7F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rgb="FF7F7F7F"/>
      </left>
      <right style="thin">
        <color rgb="FF7F7F7F"/>
      </right>
      <top style="medium">
        <color theme="7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</cellStyleXfs>
  <cellXfs count="33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1" fillId="0" borderId="0" xfId="1" applyBorder="1"/>
    <xf numFmtId="0" fontId="3" fillId="0" borderId="4" xfId="0" applyFont="1" applyBorder="1"/>
    <xf numFmtId="0" fontId="3" fillId="0" borderId="5" xfId="0" applyFont="1" applyBorder="1"/>
    <xf numFmtId="164" fontId="3" fillId="0" borderId="5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64" fontId="3" fillId="0" borderId="10" xfId="0" applyNumberFormat="1" applyFont="1" applyBorder="1"/>
    <xf numFmtId="0" fontId="3" fillId="0" borderId="11" xfId="0" applyFont="1" applyBorder="1"/>
    <xf numFmtId="0" fontId="3" fillId="0" borderId="15" xfId="0" applyFont="1" applyBorder="1"/>
    <xf numFmtId="164" fontId="4" fillId="2" borderId="17" xfId="2" applyNumberFormat="1" applyFont="1" applyBorder="1"/>
    <xf numFmtId="164" fontId="4" fillId="2" borderId="18" xfId="2" applyNumberFormat="1" applyFont="1" applyBorder="1"/>
    <xf numFmtId="0" fontId="1" fillId="0" borderId="0" xfId="1" applyBorder="1" applyAlignment="1"/>
    <xf numFmtId="0" fontId="1" fillId="3" borderId="3" xfId="1" applyFill="1" applyBorder="1" applyAlignment="1"/>
    <xf numFmtId="0" fontId="1" fillId="4" borderId="12" xfId="1" applyFill="1" applyBorder="1" applyAlignment="1"/>
    <xf numFmtId="0" fontId="1" fillId="3" borderId="19" xfId="1" applyFill="1" applyBorder="1" applyAlignment="1"/>
    <xf numFmtId="2" fontId="3" fillId="0" borderId="0" xfId="0" applyNumberFormat="1" applyFont="1"/>
    <xf numFmtId="0" fontId="2" fillId="2" borderId="2" xfId="2" applyAlignment="1"/>
    <xf numFmtId="0" fontId="2" fillId="2" borderId="2" xfId="2" applyAlignment="1" applyProtection="1">
      <protection locked="0"/>
    </xf>
    <xf numFmtId="0" fontId="4" fillId="2" borderId="2" xfId="2" applyFont="1" applyAlignment="1"/>
    <xf numFmtId="164" fontId="3" fillId="0" borderId="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10" xfId="0" applyNumberFormat="1" applyFont="1" applyBorder="1" applyAlignment="1">
      <alignment horizontal="right"/>
    </xf>
    <xf numFmtId="0" fontId="1" fillId="0" borderId="0" xfId="1" applyBorder="1" applyAlignment="1">
      <alignment horizontal="left"/>
    </xf>
    <xf numFmtId="0" fontId="4" fillId="2" borderId="13" xfId="2" applyFont="1" applyBorder="1" applyAlignment="1">
      <alignment horizontal="left"/>
    </xf>
    <xf numFmtId="0" fontId="4" fillId="2" borderId="14" xfId="2" applyFont="1" applyBorder="1" applyAlignment="1">
      <alignment horizontal="left"/>
    </xf>
    <xf numFmtId="0" fontId="4" fillId="2" borderId="16" xfId="2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3">
    <cellStyle name="Heading 2" xfId="1" builtinId="17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'SatCurve PT'!$F$5</c:f>
          <c:strCache>
            <c:ptCount val="1"/>
            <c:pt idx="0">
              <c:v>Saturation Curve (WATER)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'SatCurve PT'!$C$10</c:f>
              <c:strCache>
                <c:ptCount val="1"/>
                <c:pt idx="0">
                  <c:v>Psat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'SatCurve PT'!$B$11:$B$40</c:f>
              <c:numCache>
                <c:formatCode>0.00</c:formatCode>
                <c:ptCount val="30"/>
                <c:pt idx="0">
                  <c:v>1.0000000000047748E-2</c:v>
                </c:pt>
                <c:pt idx="1">
                  <c:v>12.904344827586254</c:v>
                </c:pt>
                <c:pt idx="2">
                  <c:v>25.79868965517246</c:v>
                </c:pt>
                <c:pt idx="3">
                  <c:v>38.693034482758662</c:v>
                </c:pt>
                <c:pt idx="4">
                  <c:v>51.587379310344872</c:v>
                </c:pt>
                <c:pt idx="5">
                  <c:v>64.481724137931081</c:v>
                </c:pt>
                <c:pt idx="6">
                  <c:v>77.376068965517291</c:v>
                </c:pt>
                <c:pt idx="7">
                  <c:v>90.270413793103501</c:v>
                </c:pt>
                <c:pt idx="8">
                  <c:v>103.16475862068971</c:v>
                </c:pt>
                <c:pt idx="9">
                  <c:v>116.05910344827592</c:v>
                </c:pt>
                <c:pt idx="10">
                  <c:v>128.95344827586212</c:v>
                </c:pt>
                <c:pt idx="11">
                  <c:v>141.84779310344831</c:v>
                </c:pt>
                <c:pt idx="12">
                  <c:v>154.74213793103451</c:v>
                </c:pt>
                <c:pt idx="13">
                  <c:v>167.6364827586207</c:v>
                </c:pt>
                <c:pt idx="14">
                  <c:v>180.5308275862069</c:v>
                </c:pt>
                <c:pt idx="15">
                  <c:v>193.42517241379309</c:v>
                </c:pt>
                <c:pt idx="16">
                  <c:v>206.31951724137929</c:v>
                </c:pt>
                <c:pt idx="17">
                  <c:v>219.21386206896548</c:v>
                </c:pt>
                <c:pt idx="18">
                  <c:v>232.10820689655168</c:v>
                </c:pt>
                <c:pt idx="19">
                  <c:v>245.00255172413787</c:v>
                </c:pt>
                <c:pt idx="20">
                  <c:v>257.89689655172407</c:v>
                </c:pt>
                <c:pt idx="21">
                  <c:v>270.79124137931029</c:v>
                </c:pt>
                <c:pt idx="22">
                  <c:v>283.68558620689652</c:v>
                </c:pt>
                <c:pt idx="23">
                  <c:v>296.57993103448274</c:v>
                </c:pt>
                <c:pt idx="24">
                  <c:v>309.47427586206896</c:v>
                </c:pt>
                <c:pt idx="25">
                  <c:v>322.36862068965519</c:v>
                </c:pt>
                <c:pt idx="26">
                  <c:v>335.26296551724141</c:v>
                </c:pt>
                <c:pt idx="27">
                  <c:v>348.15731034482764</c:v>
                </c:pt>
                <c:pt idx="28">
                  <c:v>361.05165517241386</c:v>
                </c:pt>
                <c:pt idx="29">
                  <c:v>373.94600000000008</c:v>
                </c:pt>
              </c:numCache>
            </c:numRef>
          </c:xVal>
          <c:yVal>
            <c:numRef>
              <c:f>'SatCurve PT'!$C$11:$C$40</c:f>
              <c:numCache>
                <c:formatCode>0.00</c:formatCode>
                <c:ptCount val="30"/>
                <c:pt idx="0">
                  <c:v>6.1165480089686846E-3</c:v>
                </c:pt>
                <c:pt idx="1">
                  <c:v>1.4887455992557488E-2</c:v>
                </c:pt>
                <c:pt idx="2">
                  <c:v>3.3240315865096133E-2</c:v>
                </c:pt>
                <c:pt idx="3">
                  <c:v>6.885581915995502E-2</c:v>
                </c:pt>
                <c:pt idx="4">
                  <c:v>0.13358365008741133</c:v>
                </c:pt>
                <c:pt idx="5">
                  <c:v>0.24466781936338805</c:v>
                </c:pt>
                <c:pt idx="6">
                  <c:v>0.42596361982786679</c:v>
                </c:pt>
                <c:pt idx="7">
                  <c:v>0.70905640570810913</c:v>
                </c:pt>
                <c:pt idx="8">
                  <c:v>1.1342089227948609</c:v>
                </c:pt>
                <c:pt idx="9">
                  <c:v>1.7510893392329232</c:v>
                </c:pt>
                <c:pt idx="10">
                  <c:v>2.6192599782496706</c:v>
                </c:pt>
                <c:pt idx="11">
                  <c:v>3.8084320009603747</c:v>
                </c:pt>
                <c:pt idx="12">
                  <c:v>5.3985112388630352</c:v>
                </c:pt>
                <c:pt idx="13">
                  <c:v>7.4794746271153443</c:v>
                </c:pt>
                <c:pt idx="14">
                  <c:v>10.151126038747604</c:v>
                </c:pt>
                <c:pt idx="15">
                  <c:v>13.522786078868224</c:v>
                </c:pt>
                <c:pt idx="16">
                  <c:v>17.712974127774867</c:v>
                </c:pt>
                <c:pt idx="17">
                  <c:v>22.849144662143537</c:v>
                </c:pt>
                <c:pt idx="18">
                  <c:v>29.067546306518839</c:v>
                </c:pt>
                <c:pt idx="19">
                  <c:v>36.513284600192186</c:v>
                </c:pt>
                <c:pt idx="20">
                  <c:v>45.340692582821504</c:v>
                </c:pt>
                <c:pt idx="21">
                  <c:v>55.714155112808903</c:v>
                </c:pt>
                <c:pt idx="22">
                  <c:v>67.809606579384564</c:v>
                </c:pt>
                <c:pt idx="23">
                  <c:v>81.817052457465778</c:v>
                </c:pt>
                <c:pt idx="24">
                  <c:v>97.944714966927918</c:v>
                </c:pt>
                <c:pt idx="25">
                  <c:v>116.4259400636639</c:v>
                </c:pt>
                <c:pt idx="26">
                  <c:v>137.53128421073106</c:v>
                </c:pt>
                <c:pt idx="27">
                  <c:v>161.59109724160965</c:v>
                </c:pt>
                <c:pt idx="28">
                  <c:v>189.03898353208407</c:v>
                </c:pt>
                <c:pt idx="29">
                  <c:v>220.6400000000115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78-46F8-B4BC-AD49E6EA62EA}"/>
            </c:ext>
          </c:extLst>
        </c:ser>
        <c:ser>
          <c:idx val="1"/>
          <c:order val="1"/>
          <c:tx>
            <c:v>CP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'SatCurve PT'!$B$40</c:f>
              <c:numCache>
                <c:formatCode>0.00</c:formatCode>
                <c:ptCount val="1"/>
                <c:pt idx="0">
                  <c:v>373.94600000000008</c:v>
                </c:pt>
              </c:numCache>
            </c:numRef>
          </c:xVal>
          <c:yVal>
            <c:numRef>
              <c:f>'SatCurve PT'!$C$40</c:f>
              <c:numCache>
                <c:formatCode>0.00</c:formatCode>
                <c:ptCount val="1"/>
                <c:pt idx="0">
                  <c:v>220.6400000000115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1B-4D41-AFCE-965F3067B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043999"/>
        <c:axId val="693045919"/>
      </c:scatterChart>
      <c:valAx>
        <c:axId val="693043999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strRef>
              <c:f>'SatCurve PT'!$F$7</c:f>
              <c:strCache>
                <c:ptCount val="1"/>
                <c:pt idx="0">
                  <c:v>Temperature [°C]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K"/>
            </a:p>
          </c:txPr>
        </c:title>
        <c:numFmt formatCode="0.00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693045919"/>
        <c:crosses val="autoZero"/>
        <c:crossBetween val="midCat"/>
      </c:valAx>
      <c:valAx>
        <c:axId val="69304591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strRef>
              <c:f>'SatCurve PT'!$F$6</c:f>
              <c:strCache>
                <c:ptCount val="1"/>
                <c:pt idx="0">
                  <c:v>Pressure [bar]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K"/>
            </a:p>
          </c:txPr>
        </c:title>
        <c:numFmt formatCode="0.00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6930439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'SatCurve PH'!$G$5</c:f>
          <c:strCache>
            <c:ptCount val="1"/>
            <c:pt idx="0">
              <c:v>Saturation Curve (WATER)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Saturated Liquid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'SatCurve PH'!$C$11:$C$70</c:f>
              <c:numCache>
                <c:formatCode>General</c:formatCode>
                <c:ptCount val="60"/>
                <c:pt idx="0">
                  <c:v>2.659299000220284E-4</c:v>
                </c:pt>
                <c:pt idx="1">
                  <c:v>255.60996389487411</c:v>
                </c:pt>
                <c:pt idx="2">
                  <c:v>304.76484116322757</c:v>
                </c:pt>
                <c:pt idx="3">
                  <c:v>337.4958062511833</c:v>
                </c:pt>
                <c:pt idx="4">
                  <c:v>362.87566210679273</c:v>
                </c:pt>
                <c:pt idx="5">
                  <c:v>383.97964559353056</c:v>
                </c:pt>
                <c:pt idx="6">
                  <c:v>402.2532220282547</c:v>
                </c:pt>
                <c:pt idx="7">
                  <c:v>418.50061527549485</c:v>
                </c:pt>
                <c:pt idx="8">
                  <c:v>433.21901751979044</c:v>
                </c:pt>
                <c:pt idx="9">
                  <c:v>446.73900933451119</c:v>
                </c:pt>
                <c:pt idx="10">
                  <c:v>459.29247497819892</c:v>
                </c:pt>
                <c:pt idx="11">
                  <c:v>471.04889897142624</c:v>
                </c:pt>
                <c:pt idx="12">
                  <c:v>482.13627457464139</c:v>
                </c:pt>
                <c:pt idx="13">
                  <c:v>492.65387447895415</c:v>
                </c:pt>
                <c:pt idx="14">
                  <c:v>502.68042742967896</c:v>
                </c:pt>
                <c:pt idx="15">
                  <c:v>512.27956058752159</c:v>
                </c:pt>
                <c:pt idx="16">
                  <c:v>521.50354184697653</c:v>
                </c:pt>
                <c:pt idx="17">
                  <c:v>530.39592556636114</c:v>
                </c:pt>
                <c:pt idx="18">
                  <c:v>538.99346842015223</c:v>
                </c:pt>
                <c:pt idx="19">
                  <c:v>547.3275461272458</c:v>
                </c:pt>
                <c:pt idx="20">
                  <c:v>555.42522071710914</c:v>
                </c:pt>
                <c:pt idx="21">
                  <c:v>563.31005801894378</c:v>
                </c:pt>
                <c:pt idx="22">
                  <c:v>571.00276335896694</c:v>
                </c:pt>
                <c:pt idx="23">
                  <c:v>578.52168282962077</c:v>
                </c:pt>
                <c:pt idx="24">
                  <c:v>585.8832037820174</c:v>
                </c:pt>
                <c:pt idx="25">
                  <c:v>593.10207889552771</c:v>
                </c:pt>
                <c:pt idx="26">
                  <c:v>600.19169177354649</c:v>
                </c:pt>
                <c:pt idx="27">
                  <c:v>607.16427754425297</c:v>
                </c:pt>
                <c:pt idx="28">
                  <c:v>614.03110880369479</c:v>
                </c:pt>
                <c:pt idx="29">
                  <c:v>620.80265501840279</c:v>
                </c:pt>
                <c:pt idx="30">
                  <c:v>627.48872195562569</c:v>
                </c:pt>
                <c:pt idx="31">
                  <c:v>634.09857664211575</c:v>
                </c:pt>
                <c:pt idx="32">
                  <c:v>640.64106266983867</c:v>
                </c:pt>
                <c:pt idx="33">
                  <c:v>647.12471011056823</c:v>
                </c:pt>
                <c:pt idx="34">
                  <c:v>653.55784452984369</c:v>
                </c:pt>
                <c:pt idx="35">
                  <c:v>659.94869878997474</c:v>
                </c:pt>
                <c:pt idx="36">
                  <c:v>666.30553225017172</c:v>
                </c:pt>
                <c:pt idx="37">
                  <c:v>672.63676165294294</c:v>
                </c:pt>
                <c:pt idx="38">
                  <c:v>678.95110847021874</c:v>
                </c:pt>
                <c:pt idx="39">
                  <c:v>685.25776781592913</c:v>
                </c:pt>
                <c:pt idx="40">
                  <c:v>691.5666044476252</c:v>
                </c:pt>
                <c:pt idx="41">
                  <c:v>697.88838180507764</c:v>
                </c:pt>
                <c:pt idx="42">
                  <c:v>704.2350303710283</c:v>
                </c:pt>
                <c:pt idx="43">
                  <c:v>710.61996166949245</c:v>
                </c:pt>
                <c:pt idx="44">
                  <c:v>717.05843350085024</c:v>
                </c:pt>
                <c:pt idx="45">
                  <c:v>723.56796977577801</c:v>
                </c:pt>
                <c:pt idx="46">
                  <c:v>730.16883343569816</c:v>
                </c:pt>
                <c:pt idx="47">
                  <c:v>736.88454246178094</c:v>
                </c:pt>
                <c:pt idx="48">
                  <c:v>743.74240840475136</c:v>
                </c:pt>
                <c:pt idx="49">
                  <c:v>750.77407633971848</c:v>
                </c:pt>
                <c:pt idx="50">
                  <c:v>758.01610163496775</c:v>
                </c:pt>
                <c:pt idx="51">
                  <c:v>765.51085742652083</c:v>
                </c:pt>
                <c:pt idx="52">
                  <c:v>773.30890532307887</c:v>
                </c:pt>
                <c:pt idx="53">
                  <c:v>781.47616498018715</c:v>
                </c:pt>
                <c:pt idx="54">
                  <c:v>790.11403021545345</c:v>
                </c:pt>
                <c:pt idx="55">
                  <c:v>799.41007859008209</c:v>
                </c:pt>
                <c:pt idx="56">
                  <c:v>809.7608946766012</c:v>
                </c:pt>
                <c:pt idx="57">
                  <c:v>822.10131578032883</c:v>
                </c:pt>
                <c:pt idx="58">
                  <c:v>839.00912615706363</c:v>
                </c:pt>
                <c:pt idx="59">
                  <c:v>896.06889763884135</c:v>
                </c:pt>
              </c:numCache>
            </c:numRef>
          </c:xVal>
          <c:yVal>
            <c:numRef>
              <c:f>'SatCurve PH'!$B$11:$B$70</c:f>
              <c:numCache>
                <c:formatCode>0.00</c:formatCode>
                <c:ptCount val="60"/>
                <c:pt idx="0">
                  <c:v>8.8713028820072398E-2</c:v>
                </c:pt>
                <c:pt idx="1">
                  <c:v>54.326406934057864</c:v>
                </c:pt>
                <c:pt idx="2">
                  <c:v>108.56410083929566</c:v>
                </c:pt>
                <c:pt idx="3">
                  <c:v>162.80179474453345</c:v>
                </c:pt>
                <c:pt idx="4">
                  <c:v>217.03948864977124</c:v>
                </c:pt>
                <c:pt idx="5">
                  <c:v>271.27718255500906</c:v>
                </c:pt>
                <c:pt idx="6">
                  <c:v>325.51487646024685</c:v>
                </c:pt>
                <c:pt idx="7">
                  <c:v>379.75257036548464</c:v>
                </c:pt>
                <c:pt idx="8">
                  <c:v>433.99026427072243</c:v>
                </c:pt>
                <c:pt idx="9">
                  <c:v>488.22795817596023</c:v>
                </c:pt>
                <c:pt idx="10">
                  <c:v>542.46565208119796</c:v>
                </c:pt>
                <c:pt idx="11">
                  <c:v>596.70334598643581</c:v>
                </c:pt>
                <c:pt idx="12">
                  <c:v>650.94103989167365</c:v>
                </c:pt>
                <c:pt idx="13">
                  <c:v>705.1787337969115</c:v>
                </c:pt>
                <c:pt idx="14">
                  <c:v>759.41642770214935</c:v>
                </c:pt>
                <c:pt idx="15">
                  <c:v>813.6541216073872</c:v>
                </c:pt>
                <c:pt idx="16">
                  <c:v>867.89181551262504</c:v>
                </c:pt>
                <c:pt idx="17">
                  <c:v>922.12950941786289</c:v>
                </c:pt>
                <c:pt idx="18">
                  <c:v>976.36720332310074</c:v>
                </c:pt>
                <c:pt idx="19">
                  <c:v>1030.6048972283386</c:v>
                </c:pt>
                <c:pt idx="20">
                  <c:v>1084.8425911335764</c:v>
                </c:pt>
                <c:pt idx="21">
                  <c:v>1139.0802850388143</c:v>
                </c:pt>
                <c:pt idx="22">
                  <c:v>1193.3179789440521</c:v>
                </c:pt>
                <c:pt idx="23">
                  <c:v>1247.55567284929</c:v>
                </c:pt>
                <c:pt idx="24">
                  <c:v>1301.7933667545278</c:v>
                </c:pt>
                <c:pt idx="25">
                  <c:v>1356.0310606597657</c:v>
                </c:pt>
                <c:pt idx="26">
                  <c:v>1410.2687545650035</c:v>
                </c:pt>
                <c:pt idx="27">
                  <c:v>1464.5064484702414</c:v>
                </c:pt>
                <c:pt idx="28">
                  <c:v>1518.7441423754792</c:v>
                </c:pt>
                <c:pt idx="29">
                  <c:v>1572.9818362807171</c:v>
                </c:pt>
                <c:pt idx="30">
                  <c:v>1627.2195301859549</c:v>
                </c:pt>
                <c:pt idx="31">
                  <c:v>1681.4572240911928</c:v>
                </c:pt>
                <c:pt idx="32">
                  <c:v>1735.6949179964306</c:v>
                </c:pt>
                <c:pt idx="33">
                  <c:v>1789.9326119016685</c:v>
                </c:pt>
                <c:pt idx="34">
                  <c:v>1844.1703058069063</c:v>
                </c:pt>
                <c:pt idx="35">
                  <c:v>1898.4079997121441</c:v>
                </c:pt>
                <c:pt idx="36">
                  <c:v>1952.645693617382</c:v>
                </c:pt>
                <c:pt idx="37">
                  <c:v>2006.8833875226198</c:v>
                </c:pt>
                <c:pt idx="38">
                  <c:v>2061.1210814278575</c:v>
                </c:pt>
                <c:pt idx="39">
                  <c:v>2115.3587753330953</c:v>
                </c:pt>
                <c:pt idx="40">
                  <c:v>2169.5964692383332</c:v>
                </c:pt>
                <c:pt idx="41">
                  <c:v>2223.834163143571</c:v>
                </c:pt>
                <c:pt idx="42">
                  <c:v>2278.0718570488089</c:v>
                </c:pt>
                <c:pt idx="43">
                  <c:v>2332.3095509540467</c:v>
                </c:pt>
                <c:pt idx="44">
                  <c:v>2386.5472448592845</c:v>
                </c:pt>
                <c:pt idx="45">
                  <c:v>2440.7849387645224</c:v>
                </c:pt>
                <c:pt idx="46">
                  <c:v>2495.0226326697602</c:v>
                </c:pt>
                <c:pt idx="47">
                  <c:v>2549.2603265749981</c:v>
                </c:pt>
                <c:pt idx="48">
                  <c:v>2603.4980204802359</c:v>
                </c:pt>
                <c:pt idx="49">
                  <c:v>2657.7357143854738</c:v>
                </c:pt>
                <c:pt idx="50">
                  <c:v>2711.9734082907116</c:v>
                </c:pt>
                <c:pt idx="51">
                  <c:v>2766.2111021959495</c:v>
                </c:pt>
                <c:pt idx="52">
                  <c:v>2820.4487961011873</c:v>
                </c:pt>
                <c:pt idx="53">
                  <c:v>2874.6864900064252</c:v>
                </c:pt>
                <c:pt idx="54">
                  <c:v>2928.924183911663</c:v>
                </c:pt>
                <c:pt idx="55">
                  <c:v>2983.1618778169009</c:v>
                </c:pt>
                <c:pt idx="56">
                  <c:v>3037.3995717221387</c:v>
                </c:pt>
                <c:pt idx="57">
                  <c:v>3091.6372656273766</c:v>
                </c:pt>
                <c:pt idx="58">
                  <c:v>3145.8749595326144</c:v>
                </c:pt>
                <c:pt idx="59">
                  <c:v>3200.1126534378523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EF-499B-8D2E-8361F585CB8E}"/>
            </c:ext>
          </c:extLst>
        </c:ser>
        <c:ser>
          <c:idx val="1"/>
          <c:order val="1"/>
          <c:tx>
            <c:v>Saturated Vapor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'SatCurve PH'!$E$11:$E$70</c:f>
              <c:numCache>
                <c:formatCode>General</c:formatCode>
                <c:ptCount val="60"/>
                <c:pt idx="0">
                  <c:v>1075.1999968612945</c:v>
                </c:pt>
                <c:pt idx="1">
                  <c:v>1175.864243473037</c:v>
                </c:pt>
                <c:pt idx="2">
                  <c:v>1188.9774181976825</c:v>
                </c:pt>
                <c:pt idx="3">
                  <c:v>1195.7780901203539</c:v>
                </c:pt>
                <c:pt idx="4">
                  <c:v>1199.8646847367988</c:v>
                </c:pt>
                <c:pt idx="5">
                  <c:v>1202.4159288613098</c:v>
                </c:pt>
                <c:pt idx="6">
                  <c:v>1203.9699405276774</c:v>
                </c:pt>
                <c:pt idx="7">
                  <c:v>1204.8183365195562</c:v>
                </c:pt>
                <c:pt idx="8">
                  <c:v>1205.1370179763137</c:v>
                </c:pt>
                <c:pt idx="9">
                  <c:v>1205.0401970391677</c:v>
                </c:pt>
                <c:pt idx="10">
                  <c:v>1204.6061218793025</c:v>
                </c:pt>
                <c:pt idx="11">
                  <c:v>1203.8906258245822</c:v>
                </c:pt>
                <c:pt idx="12">
                  <c:v>1202.9348247100538</c:v>
                </c:pt>
                <c:pt idx="13">
                  <c:v>1201.7697559062888</c:v>
                </c:pt>
                <c:pt idx="14">
                  <c:v>1200.4193102314835</c:v>
                </c:pt>
                <c:pt idx="15">
                  <c:v>1198.9021588748963</c:v>
                </c:pt>
                <c:pt idx="16">
                  <c:v>1197.2330619372326</c:v>
                </c:pt>
                <c:pt idx="17">
                  <c:v>1195.4237819103489</c:v>
                </c:pt>
                <c:pt idx="18">
                  <c:v>1193.4837364325288</c:v>
                </c:pt>
                <c:pt idx="19">
                  <c:v>1191.4204739952977</c:v>
                </c:pt>
                <c:pt idx="20">
                  <c:v>1189.2400263293368</c:v>
                </c:pt>
                <c:pt idx="21">
                  <c:v>1186.9471728948267</c:v>
                </c:pt>
                <c:pt idx="22">
                  <c:v>1184.5456413791408</c:v>
                </c:pt>
                <c:pt idx="23">
                  <c:v>1182.0382606517246</c:v>
                </c:pt>
                <c:pt idx="24">
                  <c:v>1179.4270776830581</c:v>
                </c:pt>
                <c:pt idx="25">
                  <c:v>1176.7134465782888</c:v>
                </c:pt>
                <c:pt idx="26">
                  <c:v>1173.8980955434572</c:v>
                </c:pt>
                <c:pt idx="27">
                  <c:v>1170.9811759419895</c:v>
                </c:pt>
                <c:pt idx="28">
                  <c:v>1167.9622963853396</c:v>
                </c:pt>
                <c:pt idx="29">
                  <c:v>1164.840543885841</c:v>
                </c:pt>
                <c:pt idx="30">
                  <c:v>1161.6144933804053</c:v>
                </c:pt>
                <c:pt idx="31">
                  <c:v>1158.2822063391718</c:v>
                </c:pt>
                <c:pt idx="32">
                  <c:v>1154.8412186489265</c:v>
                </c:pt>
                <c:pt idx="33">
                  <c:v>1151.2885174632045</c:v>
                </c:pt>
                <c:pt idx="34">
                  <c:v>1147.6205061985852</c:v>
                </c:pt>
                <c:pt idx="35">
                  <c:v>1143.8329562879658</c:v>
                </c:pt>
                <c:pt idx="36">
                  <c:v>1139.9209436272126</c:v>
                </c:pt>
                <c:pt idx="37">
                  <c:v>1135.8787668092946</c:v>
                </c:pt>
                <c:pt idx="38">
                  <c:v>1131.6998431430229</c:v>
                </c:pt>
                <c:pt idx="39">
                  <c:v>1127.3765769795523</c:v>
                </c:pt>
                <c:pt idx="40">
                  <c:v>1122.9001928359085</c:v>
                </c:pt>
                <c:pt idx="41">
                  <c:v>1118.2605229340747</c:v>
                </c:pt>
                <c:pt idx="42">
                  <c:v>1113.4457346335485</c:v>
                </c:pt>
                <c:pt idx="43">
                  <c:v>1108.4419771323692</c:v>
                </c:pt>
                <c:pt idx="44">
                  <c:v>1103.2329176101935</c:v>
                </c:pt>
                <c:pt idx="45">
                  <c:v>1097.799122768929</c:v>
                </c:pt>
                <c:pt idx="46">
                  <c:v>1092.1172191627459</c:v>
                </c:pt>
                <c:pt idx="47">
                  <c:v>1086.1587288430253</c:v>
                </c:pt>
                <c:pt idx="48">
                  <c:v>1079.8884146751091</c:v>
                </c:pt>
                <c:pt idx="49">
                  <c:v>1073.2618612114065</c:v>
                </c:pt>
                <c:pt idx="50">
                  <c:v>1066.2218206766063</c:v>
                </c:pt>
                <c:pt idx="51">
                  <c:v>1058.6924837963973</c:v>
                </c:pt>
                <c:pt idx="52">
                  <c:v>1050.5701058913864</c:v>
                </c:pt>
                <c:pt idx="53">
                  <c:v>1041.7068937906417</c:v>
                </c:pt>
                <c:pt idx="54">
                  <c:v>1031.8815951038509</c:v>
                </c:pt>
                <c:pt idx="55">
                  <c:v>1020.7413668355933</c:v>
                </c:pt>
                <c:pt idx="56">
                  <c:v>1007.672877925164</c:v>
                </c:pt>
                <c:pt idx="57">
                  <c:v>991.4605898576217</c:v>
                </c:pt>
                <c:pt idx="58">
                  <c:v>969.01820465283424</c:v>
                </c:pt>
                <c:pt idx="59">
                  <c:v>896.06889763884135</c:v>
                </c:pt>
              </c:numCache>
            </c:numRef>
          </c:xVal>
          <c:yVal>
            <c:numRef>
              <c:f>'SatCurve PH'!$D$11:$D$70</c:f>
              <c:numCache>
                <c:formatCode>0.00</c:formatCode>
                <c:ptCount val="60"/>
                <c:pt idx="0">
                  <c:v>8.8713028820072398E-2</c:v>
                </c:pt>
                <c:pt idx="1">
                  <c:v>54.326406934057864</c:v>
                </c:pt>
                <c:pt idx="2">
                  <c:v>108.56410083929566</c:v>
                </c:pt>
                <c:pt idx="3">
                  <c:v>162.80179474453345</c:v>
                </c:pt>
                <c:pt idx="4">
                  <c:v>217.03948864977124</c:v>
                </c:pt>
                <c:pt idx="5">
                  <c:v>271.27718255500906</c:v>
                </c:pt>
                <c:pt idx="6">
                  <c:v>325.51487646024685</c:v>
                </c:pt>
                <c:pt idx="7">
                  <c:v>379.75257036548464</c:v>
                </c:pt>
                <c:pt idx="8">
                  <c:v>433.99026427072243</c:v>
                </c:pt>
                <c:pt idx="9">
                  <c:v>488.22795817596023</c:v>
                </c:pt>
                <c:pt idx="10">
                  <c:v>542.46565208119796</c:v>
                </c:pt>
                <c:pt idx="11">
                  <c:v>596.70334598643581</c:v>
                </c:pt>
                <c:pt idx="12">
                  <c:v>650.94103989167365</c:v>
                </c:pt>
                <c:pt idx="13">
                  <c:v>705.1787337969115</c:v>
                </c:pt>
                <c:pt idx="14">
                  <c:v>759.41642770214935</c:v>
                </c:pt>
                <c:pt idx="15">
                  <c:v>813.6541216073872</c:v>
                </c:pt>
                <c:pt idx="16">
                  <c:v>867.89181551262504</c:v>
                </c:pt>
                <c:pt idx="17">
                  <c:v>922.12950941786289</c:v>
                </c:pt>
                <c:pt idx="18">
                  <c:v>976.36720332310074</c:v>
                </c:pt>
                <c:pt idx="19">
                  <c:v>1030.6048972283386</c:v>
                </c:pt>
                <c:pt idx="20">
                  <c:v>1084.8425911335764</c:v>
                </c:pt>
                <c:pt idx="21">
                  <c:v>1139.0802850388143</c:v>
                </c:pt>
                <c:pt idx="22">
                  <c:v>1193.3179789440521</c:v>
                </c:pt>
                <c:pt idx="23">
                  <c:v>1247.55567284929</c:v>
                </c:pt>
                <c:pt idx="24">
                  <c:v>1301.7933667545278</c:v>
                </c:pt>
                <c:pt idx="25">
                  <c:v>1356.0310606597657</c:v>
                </c:pt>
                <c:pt idx="26">
                  <c:v>1410.2687545650035</c:v>
                </c:pt>
                <c:pt idx="27">
                  <c:v>1464.5064484702414</c:v>
                </c:pt>
                <c:pt idx="28">
                  <c:v>1518.7441423754792</c:v>
                </c:pt>
                <c:pt idx="29">
                  <c:v>1572.9818362807171</c:v>
                </c:pt>
                <c:pt idx="30">
                  <c:v>1627.2195301859549</c:v>
                </c:pt>
                <c:pt idx="31">
                  <c:v>1681.4572240911928</c:v>
                </c:pt>
                <c:pt idx="32">
                  <c:v>1735.6949179964306</c:v>
                </c:pt>
                <c:pt idx="33">
                  <c:v>1789.9326119016685</c:v>
                </c:pt>
                <c:pt idx="34">
                  <c:v>1844.1703058069063</c:v>
                </c:pt>
                <c:pt idx="35">
                  <c:v>1898.4079997121441</c:v>
                </c:pt>
                <c:pt idx="36">
                  <c:v>1952.645693617382</c:v>
                </c:pt>
                <c:pt idx="37">
                  <c:v>2006.8833875226198</c:v>
                </c:pt>
                <c:pt idx="38">
                  <c:v>2061.1210814278575</c:v>
                </c:pt>
                <c:pt idx="39">
                  <c:v>2115.3587753330953</c:v>
                </c:pt>
                <c:pt idx="40">
                  <c:v>2169.5964692383332</c:v>
                </c:pt>
                <c:pt idx="41">
                  <c:v>2223.834163143571</c:v>
                </c:pt>
                <c:pt idx="42">
                  <c:v>2278.0718570488089</c:v>
                </c:pt>
                <c:pt idx="43">
                  <c:v>2332.3095509540467</c:v>
                </c:pt>
                <c:pt idx="44">
                  <c:v>2386.5472448592845</c:v>
                </c:pt>
                <c:pt idx="45">
                  <c:v>2440.7849387645224</c:v>
                </c:pt>
                <c:pt idx="46">
                  <c:v>2495.0226326697602</c:v>
                </c:pt>
                <c:pt idx="47">
                  <c:v>2549.2603265749981</c:v>
                </c:pt>
                <c:pt idx="48">
                  <c:v>2603.4980204802359</c:v>
                </c:pt>
                <c:pt idx="49">
                  <c:v>2657.7357143854738</c:v>
                </c:pt>
                <c:pt idx="50">
                  <c:v>2711.9734082907116</c:v>
                </c:pt>
                <c:pt idx="51">
                  <c:v>2766.2111021959495</c:v>
                </c:pt>
                <c:pt idx="52">
                  <c:v>2820.4487961011873</c:v>
                </c:pt>
                <c:pt idx="53">
                  <c:v>2874.6864900064252</c:v>
                </c:pt>
                <c:pt idx="54">
                  <c:v>2928.924183911663</c:v>
                </c:pt>
                <c:pt idx="55">
                  <c:v>2983.1618778169009</c:v>
                </c:pt>
                <c:pt idx="56">
                  <c:v>3037.3995717221387</c:v>
                </c:pt>
                <c:pt idx="57">
                  <c:v>3091.6372656273766</c:v>
                </c:pt>
                <c:pt idx="58">
                  <c:v>3145.8749595326144</c:v>
                </c:pt>
                <c:pt idx="59">
                  <c:v>3200.1126534378523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FCA-47AD-8736-A190973CEAAB}"/>
            </c:ext>
          </c:extLst>
        </c:ser>
        <c:ser>
          <c:idx val="2"/>
          <c:order val="2"/>
          <c:tx>
            <c:v>CP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'SatCurve PH'!$E$70</c:f>
              <c:numCache>
                <c:formatCode>General</c:formatCode>
                <c:ptCount val="1"/>
                <c:pt idx="0">
                  <c:v>896.06889763884135</c:v>
                </c:pt>
              </c:numCache>
            </c:numRef>
          </c:xVal>
          <c:yVal>
            <c:numRef>
              <c:f>'SatCurve PH'!$D$70</c:f>
              <c:numCache>
                <c:formatCode>0.00</c:formatCode>
                <c:ptCount val="1"/>
                <c:pt idx="0">
                  <c:v>3200.1126534378523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FCA-47AD-8736-A190973CE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160783"/>
        <c:axId val="661166063"/>
      </c:scatterChart>
      <c:valAx>
        <c:axId val="661160783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strRef>
              <c:f>'SatCurve PH'!$G$8</c:f>
              <c:strCache>
                <c:ptCount val="1"/>
                <c:pt idx="0">
                  <c:v>Enthalpy [Btu/lb]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K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661166063"/>
        <c:crosses val="autoZero"/>
        <c:crossBetween val="midCat"/>
      </c:valAx>
      <c:valAx>
        <c:axId val="66116606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strRef>
              <c:f>'SatCurve PH'!$G$6</c:f>
              <c:strCache>
                <c:ptCount val="1"/>
                <c:pt idx="0">
                  <c:v>Pressure [psi]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K"/>
            </a:p>
          </c:txPr>
        </c:title>
        <c:numFmt formatCode="0.00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6611607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'SatCurve PS'!$G$5</c:f>
          <c:strCache>
            <c:ptCount val="1"/>
            <c:pt idx="0">
              <c:v>Saturation Curve (WATER)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Saturated Liquid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'SatCurve PS'!$C$12:$C$71</c:f>
              <c:numCache>
                <c:formatCode>General</c:formatCode>
                <c:ptCount val="60"/>
                <c:pt idx="0">
                  <c:v>2.4787977061343419E-8</c:v>
                </c:pt>
                <c:pt idx="1">
                  <c:v>1.7522044975199522</c:v>
                </c:pt>
                <c:pt idx="2">
                  <c:v>2.0186865816246184</c:v>
                </c:pt>
                <c:pt idx="3">
                  <c:v>2.1871499013178384</c:v>
                </c:pt>
                <c:pt idx="4">
                  <c:v>2.3132650033194597</c:v>
                </c:pt>
                <c:pt idx="5">
                  <c:v>2.4153200258101579</c:v>
                </c:pt>
                <c:pt idx="6">
                  <c:v>2.5017293537937273</c:v>
                </c:pt>
                <c:pt idx="7">
                  <c:v>2.5770972994328245</c:v>
                </c:pt>
                <c:pt idx="8">
                  <c:v>2.6442313803861857</c:v>
                </c:pt>
                <c:pt idx="9">
                  <c:v>2.7049762752780557</c:v>
                </c:pt>
                <c:pt idx="10">
                  <c:v>2.7606124246613071</c:v>
                </c:pt>
                <c:pt idx="11">
                  <c:v>2.8120668931719961</c:v>
                </c:pt>
                <c:pt idx="12">
                  <c:v>2.8600337444178643</c:v>
                </c:pt>
                <c:pt idx="13">
                  <c:v>2.90504697111197</c:v>
                </c:pt>
                <c:pt idx="14">
                  <c:v>2.9475268462994912</c:v>
                </c:pt>
                <c:pt idx="15">
                  <c:v>2.9878105658064071</c:v>
                </c:pt>
                <c:pt idx="16">
                  <c:v>3.0261731861167771</c:v>
                </c:pt>
                <c:pt idx="17">
                  <c:v>3.0628423393925019</c:v>
                </c:pt>
                <c:pt idx="18">
                  <c:v>3.0980088293002703</c:v>
                </c:pt>
                <c:pt idx="19">
                  <c:v>3.1318344242580229</c:v>
                </c:pt>
                <c:pt idx="20">
                  <c:v>3.1644576977162218</c:v>
                </c:pt>
                <c:pt idx="21">
                  <c:v>3.1959984786408953</c:v>
                </c:pt>
                <c:pt idx="22">
                  <c:v>3.2265612944830142</c:v>
                </c:pt>
                <c:pt idx="23">
                  <c:v>3.2562380717413975</c:v>
                </c:pt>
                <c:pt idx="24">
                  <c:v>3.2851102815830826</c:v>
                </c:pt>
                <c:pt idx="25">
                  <c:v>3.3132506655004881</c:v>
                </c:pt>
                <c:pt idx="26">
                  <c:v>3.3407246399014712</c:v>
                </c:pt>
                <c:pt idx="27">
                  <c:v>3.3675914533590667</c:v>
                </c:pt>
                <c:pt idx="28">
                  <c:v>3.3939051525063286</c:v>
                </c:pt>
                <c:pt idx="29">
                  <c:v>3.419715399958986</c:v>
                </c:pt>
                <c:pt idx="30">
                  <c:v>3.445068178702642</c:v>
                </c:pt>
                <c:pt idx="31">
                  <c:v>3.4700064110615099</c:v>
                </c:pt>
                <c:pt idx="32">
                  <c:v>3.4945705160554286</c:v>
                </c:pt>
                <c:pt idx="33">
                  <c:v>3.5187989255060841</c:v>
                </c:pt>
                <c:pt idx="34">
                  <c:v>3.542728579057377</c:v>
                </c:pt>
                <c:pt idx="35">
                  <c:v>3.5663954143954788</c:v>
                </c:pt>
                <c:pt idx="36">
                  <c:v>3.5898348716856092</c:v>
                </c:pt>
                <c:pt idx="37">
                  <c:v>3.613082429413232</c:v>
                </c:pt>
                <c:pt idx="38">
                  <c:v>3.6361741900732603</c:v>
                </c:pt>
                <c:pt idx="39">
                  <c:v>3.6591475348755456</c:v>
                </c:pt>
                <c:pt idx="40">
                  <c:v>3.6820418676992372</c:v>
                </c:pt>
                <c:pt idx="41">
                  <c:v>3.7048994696235846</c:v>
                </c:pt>
                <c:pt idx="42">
                  <c:v>3.7277664861412982</c:v>
                </c:pt>
                <c:pt idx="43">
                  <c:v>3.7506940687836368</c:v>
                </c:pt>
                <c:pt idx="44">
                  <c:v>3.7737396897531714</c:v>
                </c:pt>
                <c:pt idx="45">
                  <c:v>3.7969686394450557</c:v>
                </c:pt>
                <c:pt idx="46">
                  <c:v>3.8204556984407447</c:v>
                </c:pt>
                <c:pt idx="47">
                  <c:v>3.8442869443049537</c:v>
                </c:pt>
                <c:pt idx="48">
                  <c:v>3.8685616152758802</c:v>
                </c:pt>
                <c:pt idx="49">
                  <c:v>3.8933939525559866</c:v>
                </c:pt>
                <c:pt idx="50">
                  <c:v>3.9189151520718748</c:v>
                </c:pt>
                <c:pt idx="51">
                  <c:v>3.945276501724952</c:v>
                </c:pt>
                <c:pt idx="52">
                  <c:v>3.9726578259075902</c:v>
                </c:pt>
                <c:pt idx="53">
                  <c:v>4.0012933166527294</c:v>
                </c:pt>
                <c:pt idx="54">
                  <c:v>4.0315441120438429</c:v>
                </c:pt>
                <c:pt idx="55">
                  <c:v>4.0640809167110294</c:v>
                </c:pt>
                <c:pt idx="56">
                  <c:v>4.1003252344681727</c:v>
                </c:pt>
                <c:pt idx="57">
                  <c:v>4.1436302031291126</c:v>
                </c:pt>
                <c:pt idx="58">
                  <c:v>4.203239593344561</c:v>
                </c:pt>
                <c:pt idx="59">
                  <c:v>4.4069618923633609</c:v>
                </c:pt>
              </c:numCache>
            </c:numRef>
          </c:xVal>
          <c:yVal>
            <c:numRef>
              <c:f>'SatCurve PS'!$B$12:$B$71</c:f>
              <c:numCache>
                <c:formatCode>0.00</c:formatCode>
                <c:ptCount val="60"/>
                <c:pt idx="0">
                  <c:v>6.1165480089686846E-3</c:v>
                </c:pt>
                <c:pt idx="1">
                  <c:v>3.7456738946528843</c:v>
                </c:pt>
                <c:pt idx="2">
                  <c:v>7.4852312412968001</c:v>
                </c:pt>
                <c:pt idx="3">
                  <c:v>11.224788587940715</c:v>
                </c:pt>
                <c:pt idx="4">
                  <c:v>14.96434593458463</c:v>
                </c:pt>
                <c:pt idx="5">
                  <c:v>18.703903281228545</c:v>
                </c:pt>
                <c:pt idx="6">
                  <c:v>22.443460627872462</c:v>
                </c:pt>
                <c:pt idx="7">
                  <c:v>26.183017974516378</c:v>
                </c:pt>
                <c:pt idx="8">
                  <c:v>29.922575321160295</c:v>
                </c:pt>
                <c:pt idx="9">
                  <c:v>33.662132667804208</c:v>
                </c:pt>
                <c:pt idx="10">
                  <c:v>37.401690014448121</c:v>
                </c:pt>
                <c:pt idx="11">
                  <c:v>41.141247361092034</c:v>
                </c:pt>
                <c:pt idx="12">
                  <c:v>44.880804707735948</c:v>
                </c:pt>
                <c:pt idx="13">
                  <c:v>48.620362054379861</c:v>
                </c:pt>
                <c:pt idx="14">
                  <c:v>52.359919401023774</c:v>
                </c:pt>
                <c:pt idx="15">
                  <c:v>56.099476747667687</c:v>
                </c:pt>
                <c:pt idx="16">
                  <c:v>59.8390340943116</c:v>
                </c:pt>
                <c:pt idx="17">
                  <c:v>63.578591440955513</c:v>
                </c:pt>
                <c:pt idx="18">
                  <c:v>67.318148787599426</c:v>
                </c:pt>
                <c:pt idx="19">
                  <c:v>71.057706134243347</c:v>
                </c:pt>
                <c:pt idx="20">
                  <c:v>74.797263480887267</c:v>
                </c:pt>
                <c:pt idx="21">
                  <c:v>78.536820827531187</c:v>
                </c:pt>
                <c:pt idx="22">
                  <c:v>82.276378174175107</c:v>
                </c:pt>
                <c:pt idx="23">
                  <c:v>86.015935520819028</c:v>
                </c:pt>
                <c:pt idx="24">
                  <c:v>89.755492867462948</c:v>
                </c:pt>
                <c:pt idx="25">
                  <c:v>93.495050214106868</c:v>
                </c:pt>
                <c:pt idx="26">
                  <c:v>97.234607560750788</c:v>
                </c:pt>
                <c:pt idx="27">
                  <c:v>100.97416490739471</c:v>
                </c:pt>
                <c:pt idx="28">
                  <c:v>104.71372225403863</c:v>
                </c:pt>
                <c:pt idx="29">
                  <c:v>108.45327960068255</c:v>
                </c:pt>
                <c:pt idx="30">
                  <c:v>112.19283694732647</c:v>
                </c:pt>
                <c:pt idx="31">
                  <c:v>115.93239429397039</c:v>
                </c:pt>
                <c:pt idx="32">
                  <c:v>119.67195164061431</c:v>
                </c:pt>
                <c:pt idx="33">
                  <c:v>123.41150898725823</c:v>
                </c:pt>
                <c:pt idx="34">
                  <c:v>127.15106633390215</c:v>
                </c:pt>
                <c:pt idx="35">
                  <c:v>130.89062368054607</c:v>
                </c:pt>
                <c:pt idx="36">
                  <c:v>134.63018102718999</c:v>
                </c:pt>
                <c:pt idx="37">
                  <c:v>138.36973837383391</c:v>
                </c:pt>
                <c:pt idx="38">
                  <c:v>142.10929572047783</c:v>
                </c:pt>
                <c:pt idx="39">
                  <c:v>145.84885306712175</c:v>
                </c:pt>
                <c:pt idx="40">
                  <c:v>149.58841041376567</c:v>
                </c:pt>
                <c:pt idx="41">
                  <c:v>153.32796776040959</c:v>
                </c:pt>
                <c:pt idx="42">
                  <c:v>157.06752510705351</c:v>
                </c:pt>
                <c:pt idx="43">
                  <c:v>160.80708245369743</c:v>
                </c:pt>
                <c:pt idx="44">
                  <c:v>164.54663980034135</c:v>
                </c:pt>
                <c:pt idx="45">
                  <c:v>168.28619714698527</c:v>
                </c:pt>
                <c:pt idx="46">
                  <c:v>172.02575449362919</c:v>
                </c:pt>
                <c:pt idx="47">
                  <c:v>175.76531184027311</c:v>
                </c:pt>
                <c:pt idx="48">
                  <c:v>179.50486918691703</c:v>
                </c:pt>
                <c:pt idx="49">
                  <c:v>183.24442653356095</c:v>
                </c:pt>
                <c:pt idx="50">
                  <c:v>186.98398388020487</c:v>
                </c:pt>
                <c:pt idx="51">
                  <c:v>190.72354122684879</c:v>
                </c:pt>
                <c:pt idx="52">
                  <c:v>194.46309857349272</c:v>
                </c:pt>
                <c:pt idx="53">
                  <c:v>198.20265592013664</c:v>
                </c:pt>
                <c:pt idx="54">
                  <c:v>201.94221326678056</c:v>
                </c:pt>
                <c:pt idx="55">
                  <c:v>205.68177061342448</c:v>
                </c:pt>
                <c:pt idx="56">
                  <c:v>209.4213279600684</c:v>
                </c:pt>
                <c:pt idx="57">
                  <c:v>213.16088530671232</c:v>
                </c:pt>
                <c:pt idx="58">
                  <c:v>216.90044265335624</c:v>
                </c:pt>
                <c:pt idx="59">
                  <c:v>220.64000000000016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17-49C2-8F53-21867B7FDB66}"/>
            </c:ext>
          </c:extLst>
        </c:ser>
        <c:ser>
          <c:idx val="1"/>
          <c:order val="1"/>
          <c:tx>
            <c:v>Saturated Vapor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5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F63C-4A81-BE03-C92B2D3B84A4}"/>
              </c:ext>
            </c:extLst>
          </c:dPt>
          <c:xVal>
            <c:numRef>
              <c:f>'SatCurve PS'!$F$12:$F$71</c:f>
              <c:numCache>
                <c:formatCode>General</c:formatCode>
                <c:ptCount val="60"/>
                <c:pt idx="0">
                  <c:v>9.155493391275467</c:v>
                </c:pt>
                <c:pt idx="1">
                  <c:v>6.917462558318876</c:v>
                </c:pt>
                <c:pt idx="2">
                  <c:v>6.684282657436964</c:v>
                </c:pt>
                <c:pt idx="3">
                  <c:v>6.544969233175844</c:v>
                </c:pt>
                <c:pt idx="4">
                  <c:v>6.4438301166710525</c:v>
                </c:pt>
                <c:pt idx="5">
                  <c:v>6.3635208893520545</c:v>
                </c:pt>
                <c:pt idx="6">
                  <c:v>6.2963382138397197</c:v>
                </c:pt>
                <c:pt idx="7">
                  <c:v>6.238178629069278</c:v>
                </c:pt>
                <c:pt idx="8">
                  <c:v>6.1865939598172766</c:v>
                </c:pt>
                <c:pt idx="9">
                  <c:v>6.1400048219934025</c:v>
                </c:pt>
                <c:pt idx="10">
                  <c:v>6.0973320166987186</c:v>
                </c:pt>
                <c:pt idx="11">
                  <c:v>6.0578047766609124</c:v>
                </c:pt>
                <c:pt idx="12">
                  <c:v>6.0208528901878848</c:v>
                </c:pt>
                <c:pt idx="13">
                  <c:v>5.9860421866469578</c:v>
                </c:pt>
                <c:pt idx="14">
                  <c:v>5.9530340101086878</c:v>
                </c:pt>
                <c:pt idx="15">
                  <c:v>5.9215587113727262</c:v>
                </c:pt>
                <c:pt idx="16">
                  <c:v>5.8913977115738048</c:v>
                </c:pt>
                <c:pt idx="17">
                  <c:v>5.8623710099058179</c:v>
                </c:pt>
                <c:pt idx="18">
                  <c:v>5.8343282627193567</c:v>
                </c:pt>
                <c:pt idx="19">
                  <c:v>5.8071422715690018</c:v>
                </c:pt>
                <c:pt idx="20">
                  <c:v>5.7807041358991356</c:v>
                </c:pt>
                <c:pt idx="21">
                  <c:v>5.754919580617134</c:v>
                </c:pt>
                <c:pt idx="22">
                  <c:v>5.7297061284206263</c:v>
                </c:pt>
                <c:pt idx="23">
                  <c:v>5.704990889455428</c:v>
                </c:pt>
                <c:pt idx="24">
                  <c:v>5.6807088084999622</c:v>
                </c:pt>
                <c:pt idx="25">
                  <c:v>5.6568012552980864</c:v>
                </c:pt>
                <c:pt idx="26">
                  <c:v>5.6332148747255903</c:v>
                </c:pt>
                <c:pt idx="27">
                  <c:v>5.6099006350433065</c:v>
                </c:pt>
                <c:pt idx="28">
                  <c:v>5.5868130276529913</c:v>
                </c:pt>
                <c:pt idx="29">
                  <c:v>5.5639093825259938</c:v>
                </c:pt>
                <c:pt idx="30">
                  <c:v>5.5411492711286598</c:v>
                </c:pt>
                <c:pt idx="31">
                  <c:v>5.5184939740881642</c:v>
                </c:pt>
                <c:pt idx="32">
                  <c:v>5.4959059946004718</c:v>
                </c:pt>
                <c:pt idx="33">
                  <c:v>5.4733486010503194</c:v>
                </c:pt>
                <c:pt idx="34">
                  <c:v>5.4507853837189302</c:v>
                </c:pt>
                <c:pt idx="35">
                  <c:v>5.428179810913135</c:v>
                </c:pt>
                <c:pt idx="36">
                  <c:v>5.4054947693718827</c:v>
                </c:pt>
                <c:pt idx="37">
                  <c:v>5.3826920723113272</c:v>
                </c:pt>
                <c:pt idx="38">
                  <c:v>5.35973191574507</c:v>
                </c:pt>
                <c:pt idx="39">
                  <c:v>5.3365722594036402</c:v>
                </c:pt>
                <c:pt idx="40">
                  <c:v>5.3131681020766264</c:v>
                </c:pt>
                <c:pt idx="41">
                  <c:v>5.2894706115651999</c:v>
                </c:pt>
                <c:pt idx="42">
                  <c:v>5.2654260551493035</c:v>
                </c:pt>
                <c:pt idx="43">
                  <c:v>5.240974455086576</c:v>
                </c:pt>
                <c:pt idx="44">
                  <c:v>5.2160478611302041</c:v>
                </c:pt>
                <c:pt idx="45">
                  <c:v>5.190568081529106</c:v>
                </c:pt>
                <c:pt idx="46">
                  <c:v>5.1644436335595891</c:v>
                </c:pt>
                <c:pt idx="47">
                  <c:v>5.1375655430221601</c:v>
                </c:pt>
                <c:pt idx="48">
                  <c:v>5.1098013999651473</c:v>
                </c:pt>
                <c:pt idx="49">
                  <c:v>5.0809866900250888</c:v>
                </c:pt>
                <c:pt idx="50">
                  <c:v>5.0509117185507231</c:v>
                </c:pt>
                <c:pt idx="51">
                  <c:v>5.0193011217959702</c:v>
                </c:pt>
                <c:pt idx="52">
                  <c:v>4.9857803507808027</c:v>
                </c:pt>
                <c:pt idx="53">
                  <c:v>4.9498180589883756</c:v>
                </c:pt>
                <c:pt idx="54">
                  <c:v>4.910620931344222</c:v>
                </c:pt>
                <c:pt idx="55">
                  <c:v>4.8669257587818784</c:v>
                </c:pt>
                <c:pt idx="56">
                  <c:v>4.8165382001464714</c:v>
                </c:pt>
                <c:pt idx="57">
                  <c:v>4.7551092242917914</c:v>
                </c:pt>
                <c:pt idx="58">
                  <c:v>4.6715886428977882</c:v>
                </c:pt>
                <c:pt idx="59">
                  <c:v>4.4069618923633609</c:v>
                </c:pt>
              </c:numCache>
            </c:numRef>
          </c:xVal>
          <c:yVal>
            <c:numRef>
              <c:f>'SatCurve PS'!$E$12:$E$71</c:f>
              <c:numCache>
                <c:formatCode>General</c:formatCode>
                <c:ptCount val="60"/>
                <c:pt idx="0">
                  <c:v>6.1165480089686846E-3</c:v>
                </c:pt>
                <c:pt idx="1">
                  <c:v>3.7456738946528843</c:v>
                </c:pt>
                <c:pt idx="2">
                  <c:v>7.4852312412968001</c:v>
                </c:pt>
                <c:pt idx="3">
                  <c:v>11.224788587940715</c:v>
                </c:pt>
                <c:pt idx="4">
                  <c:v>14.96434593458463</c:v>
                </c:pt>
                <c:pt idx="5">
                  <c:v>18.703903281228545</c:v>
                </c:pt>
                <c:pt idx="6">
                  <c:v>22.443460627872462</c:v>
                </c:pt>
                <c:pt idx="7">
                  <c:v>26.183017974516378</c:v>
                </c:pt>
                <c:pt idx="8">
                  <c:v>29.922575321160295</c:v>
                </c:pt>
                <c:pt idx="9">
                  <c:v>33.662132667804208</c:v>
                </c:pt>
                <c:pt idx="10">
                  <c:v>37.401690014448121</c:v>
                </c:pt>
                <c:pt idx="11">
                  <c:v>41.141247361092034</c:v>
                </c:pt>
                <c:pt idx="12">
                  <c:v>44.880804707735948</c:v>
                </c:pt>
                <c:pt idx="13">
                  <c:v>48.620362054379861</c:v>
                </c:pt>
                <c:pt idx="14">
                  <c:v>52.359919401023774</c:v>
                </c:pt>
                <c:pt idx="15">
                  <c:v>56.099476747667687</c:v>
                </c:pt>
                <c:pt idx="16">
                  <c:v>59.8390340943116</c:v>
                </c:pt>
                <c:pt idx="17">
                  <c:v>63.578591440955513</c:v>
                </c:pt>
                <c:pt idx="18">
                  <c:v>67.318148787599426</c:v>
                </c:pt>
                <c:pt idx="19">
                  <c:v>71.057706134243347</c:v>
                </c:pt>
                <c:pt idx="20">
                  <c:v>74.797263480887267</c:v>
                </c:pt>
                <c:pt idx="21">
                  <c:v>78.536820827531187</c:v>
                </c:pt>
                <c:pt idx="22">
                  <c:v>82.276378174175107</c:v>
                </c:pt>
                <c:pt idx="23">
                  <c:v>86.015935520819028</c:v>
                </c:pt>
                <c:pt idx="24">
                  <c:v>89.755492867462948</c:v>
                </c:pt>
                <c:pt idx="25">
                  <c:v>93.495050214106868</c:v>
                </c:pt>
                <c:pt idx="26">
                  <c:v>97.234607560750788</c:v>
                </c:pt>
                <c:pt idx="27">
                  <c:v>100.97416490739471</c:v>
                </c:pt>
                <c:pt idx="28">
                  <c:v>104.71372225403863</c:v>
                </c:pt>
                <c:pt idx="29">
                  <c:v>108.45327960068255</c:v>
                </c:pt>
                <c:pt idx="30">
                  <c:v>112.19283694732647</c:v>
                </c:pt>
                <c:pt idx="31">
                  <c:v>115.93239429397039</c:v>
                </c:pt>
                <c:pt idx="32">
                  <c:v>119.67195164061431</c:v>
                </c:pt>
                <c:pt idx="33">
                  <c:v>123.41150898725823</c:v>
                </c:pt>
                <c:pt idx="34">
                  <c:v>127.15106633390215</c:v>
                </c:pt>
                <c:pt idx="35">
                  <c:v>130.89062368054607</c:v>
                </c:pt>
                <c:pt idx="36">
                  <c:v>134.63018102718999</c:v>
                </c:pt>
                <c:pt idx="37">
                  <c:v>138.36973837383391</c:v>
                </c:pt>
                <c:pt idx="38">
                  <c:v>142.10929572047783</c:v>
                </c:pt>
                <c:pt idx="39">
                  <c:v>145.84885306712175</c:v>
                </c:pt>
                <c:pt idx="40">
                  <c:v>149.58841041376567</c:v>
                </c:pt>
                <c:pt idx="41">
                  <c:v>153.32796776040959</c:v>
                </c:pt>
                <c:pt idx="42">
                  <c:v>157.06752510705351</c:v>
                </c:pt>
                <c:pt idx="43">
                  <c:v>160.80708245369743</c:v>
                </c:pt>
                <c:pt idx="44">
                  <c:v>164.54663980034135</c:v>
                </c:pt>
                <c:pt idx="45">
                  <c:v>168.28619714698527</c:v>
                </c:pt>
                <c:pt idx="46">
                  <c:v>172.02575449362919</c:v>
                </c:pt>
                <c:pt idx="47">
                  <c:v>175.76531184027311</c:v>
                </c:pt>
                <c:pt idx="48">
                  <c:v>179.50486918691703</c:v>
                </c:pt>
                <c:pt idx="49">
                  <c:v>183.24442653356095</c:v>
                </c:pt>
                <c:pt idx="50">
                  <c:v>186.98398388020487</c:v>
                </c:pt>
                <c:pt idx="51">
                  <c:v>190.72354122684879</c:v>
                </c:pt>
                <c:pt idx="52">
                  <c:v>194.46309857349272</c:v>
                </c:pt>
                <c:pt idx="53">
                  <c:v>198.20265592013664</c:v>
                </c:pt>
                <c:pt idx="54">
                  <c:v>201.94221326678056</c:v>
                </c:pt>
                <c:pt idx="55">
                  <c:v>205.68177061342448</c:v>
                </c:pt>
                <c:pt idx="56">
                  <c:v>209.4213279600684</c:v>
                </c:pt>
                <c:pt idx="57">
                  <c:v>213.16088530671232</c:v>
                </c:pt>
                <c:pt idx="58">
                  <c:v>216.90044265335624</c:v>
                </c:pt>
                <c:pt idx="59">
                  <c:v>220.64000000000016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3C-4A81-BE03-C92B2D3B84A4}"/>
            </c:ext>
          </c:extLst>
        </c:ser>
        <c:ser>
          <c:idx val="2"/>
          <c:order val="2"/>
          <c:tx>
            <c:v>CP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'SatCurve PS'!$F$71</c:f>
              <c:numCache>
                <c:formatCode>General</c:formatCode>
                <c:ptCount val="1"/>
                <c:pt idx="0">
                  <c:v>4.4069618923633609</c:v>
                </c:pt>
              </c:numCache>
            </c:numRef>
          </c:xVal>
          <c:yVal>
            <c:numRef>
              <c:f>'SatCurve PS'!$E$71</c:f>
              <c:numCache>
                <c:formatCode>General</c:formatCode>
                <c:ptCount val="1"/>
                <c:pt idx="0">
                  <c:v>220.64000000000016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3C-4A81-BE03-C92B2D3B8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160783"/>
        <c:axId val="661166063"/>
      </c:scatterChart>
      <c:valAx>
        <c:axId val="661160783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strRef>
              <c:f>'SatCurve PS'!$G$8</c:f>
              <c:strCache>
                <c:ptCount val="1"/>
                <c:pt idx="0">
                  <c:v>Entropy [kJ/kg-°C]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K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661166063"/>
        <c:crosses val="autoZero"/>
        <c:crossBetween val="midCat"/>
      </c:valAx>
      <c:valAx>
        <c:axId val="66116606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strRef>
              <c:f>'SatCurve PS'!$G$6</c:f>
              <c:strCache>
                <c:ptCount val="1"/>
                <c:pt idx="0">
                  <c:v>Pressure [bar]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K"/>
            </a:p>
          </c:txPr>
        </c:title>
        <c:numFmt formatCode="0.00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661160783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171175</xdr:colOff>
      <xdr:row>3</xdr:row>
      <xdr:rowOff>88348</xdr:rowOff>
    </xdr:from>
    <xdr:to>
      <xdr:col>18</xdr:col>
      <xdr:colOff>585305</xdr:colOff>
      <xdr:row>43</xdr:row>
      <xdr:rowOff>149085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A2CEC2-59A8-342E-64C3-85CF18BE1C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176697</xdr:colOff>
      <xdr:row>3</xdr:row>
      <xdr:rowOff>176696</xdr:rowOff>
    </xdr:from>
    <xdr:to>
      <xdr:col>19</xdr:col>
      <xdr:colOff>811696</xdr:colOff>
      <xdr:row>43</xdr:row>
      <xdr:rowOff>165652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E36C76-6064-D90B-735F-861A6FCFB2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160130</xdr:colOff>
      <xdr:row>4</xdr:row>
      <xdr:rowOff>0</xdr:rowOff>
    </xdr:from>
    <xdr:to>
      <xdr:col>19</xdr:col>
      <xdr:colOff>585304</xdr:colOff>
      <xdr:row>43</xdr:row>
      <xdr:rowOff>160130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0770BC-D8B4-4B5D-BD29-6E4F89CB3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0337-89BF-410C-97C2-F816B2F11831}">
  <sheetPr>
    <pageSetUpPr fitToPage="1"/>
  </sheetPr>
  <dimension ref="A1:S48"/>
  <sheetViews>
    <sheetView showGridLines="0" tabSelected="1" zoomScale="115" zoomScaleNormal="115" workbookViewId="0">
      <selection activeCell="B3" sqref="B3:C3"/>
    </sheetView>
  </sheetViews>
  <sheetFormatPr defaultColWidth="0" defaultRowHeight="14.5" zeroHeight="1" x14ac:dyDescent="0.35"/>
  <cols>
    <col min="1" max="1" width="2.6328125" style="1" customWidth="1"/>
    <col min="2" max="2" width="37" style="1" bestFit="1" customWidth="1"/>
    <col min="3" max="3" width="6.90625" style="1" bestFit="1" customWidth="1"/>
    <col min="4" max="4" width="2.6328125" style="1" customWidth="1"/>
    <col min="5" max="5" width="22.6328125" style="1" customWidth="1"/>
    <col min="6" max="6" width="15.6328125" style="1" customWidth="1"/>
    <col min="7" max="7" width="2.6328125" style="1" customWidth="1"/>
    <col min="8" max="8" width="22.6328125" style="1" customWidth="1"/>
    <col min="9" max="9" width="15.6328125" style="1" customWidth="1"/>
    <col min="10" max="10" width="2.6328125" style="1" customWidth="1"/>
    <col min="11" max="11" width="22.6328125" style="1" customWidth="1"/>
    <col min="12" max="12" width="15.6328125" style="1" customWidth="1"/>
    <col min="13" max="13" width="2.6328125" style="1" customWidth="1"/>
    <col min="14" max="19" width="0" style="1" hidden="1" customWidth="1"/>
    <col min="20" max="16384" width="8.7265625" style="1" hidden="1"/>
  </cols>
  <sheetData>
    <row r="1" spans="2:12" ht="15" thickBot="1" x14ac:dyDescent="0.4"/>
    <row r="2" spans="2:12" ht="17.5" thickBot="1" x14ac:dyDescent="0.45">
      <c r="B2" s="19" t="s">
        <v>64</v>
      </c>
      <c r="C2" s="17"/>
      <c r="D2" s="3"/>
      <c r="E2" s="28"/>
      <c r="F2" s="28"/>
      <c r="G2" s="3"/>
      <c r="H2" s="28"/>
      <c r="I2" s="28"/>
      <c r="J2" s="3"/>
      <c r="K2" s="28"/>
      <c r="L2" s="28"/>
    </row>
    <row r="3" spans="2:12" ht="15" thickBot="1" x14ac:dyDescent="0.4">
      <c r="B3" s="29" t="s">
        <v>0</v>
      </c>
      <c r="C3" s="30"/>
      <c r="D3" s="14"/>
      <c r="E3" s="30" t="s">
        <v>13</v>
      </c>
      <c r="F3" s="30"/>
      <c r="G3" s="14"/>
      <c r="H3" s="30" t="s">
        <v>14</v>
      </c>
      <c r="I3" s="30"/>
      <c r="J3" s="14"/>
      <c r="K3" s="30" t="s">
        <v>15</v>
      </c>
      <c r="L3" s="31"/>
    </row>
    <row r="4" spans="2:12" ht="15" thickBot="1" x14ac:dyDescent="0.4"/>
    <row r="5" spans="2:12" ht="17.5" thickBot="1" x14ac:dyDescent="0.45">
      <c r="B5" s="18" t="s">
        <v>63</v>
      </c>
      <c r="C5" s="17"/>
      <c r="D5" s="3"/>
      <c r="E5" s="18" t="str">
        <f>E3&amp;" UNITS"</f>
        <v>SI UNITS</v>
      </c>
      <c r="F5" s="17"/>
      <c r="G5" s="3"/>
      <c r="H5" s="18" t="str">
        <f>H3&amp;" UNITS"</f>
        <v>METRIC UNITS</v>
      </c>
      <c r="I5" s="17"/>
      <c r="J5" s="3"/>
      <c r="K5" s="18" t="str">
        <f>K3&amp;" UNITS"</f>
        <v>IMPERIAL UNITS</v>
      </c>
      <c r="L5" s="17"/>
    </row>
    <row r="6" spans="2:12" x14ac:dyDescent="0.35">
      <c r="B6" s="4" t="s">
        <v>9</v>
      </c>
      <c r="C6" s="5" t="s">
        <v>10</v>
      </c>
      <c r="D6" s="5"/>
      <c r="E6" s="15">
        <v>101325</v>
      </c>
      <c r="F6" s="5" t="str" cm="1">
        <f t="array" ref="F6:F7">_xll.XLT.UNITS(C6:C7,$E$3)</f>
        <v>Pa</v>
      </c>
      <c r="G6" s="5"/>
      <c r="H6" s="6" cm="1">
        <f t="array" ref="H6">_xll.XLT.CONVERT(C6,E6,$E$3,$H$3)</f>
        <v>1.01325</v>
      </c>
      <c r="I6" s="5" t="str" cm="1">
        <f t="array" ref="I6">_xll.XLT.UNITS(C6,$H$3)</f>
        <v>bar</v>
      </c>
      <c r="J6" s="5"/>
      <c r="K6" s="6" cm="1">
        <f t="array" ref="K6">_xll.XLT.CONVERT(C6,E6,$E$3,$K$3)</f>
        <v>14.695948812979974</v>
      </c>
      <c r="L6" s="7" t="str" cm="1">
        <f t="array" ref="L6">_xll.XLT.UNITS(C6,$K$3)</f>
        <v>psi</v>
      </c>
    </row>
    <row r="7" spans="2:12" ht="15" thickBot="1" x14ac:dyDescent="0.4">
      <c r="B7" s="10" t="s">
        <v>11</v>
      </c>
      <c r="C7" s="11" t="s">
        <v>12</v>
      </c>
      <c r="D7" s="11"/>
      <c r="E7" s="16">
        <v>298.14999999999998</v>
      </c>
      <c r="F7" s="11" t="str">
        <v>K</v>
      </c>
      <c r="G7" s="11"/>
      <c r="H7" s="12" cm="1">
        <f t="array" ref="H7">_xll.XLT.CONVERT(C7,E7,$E$3,$H$3)</f>
        <v>25</v>
      </c>
      <c r="I7" s="11" t="str" cm="1">
        <f t="array" ref="I7">_xll.XLT.UNITS(C7,$H$3)</f>
        <v>°C</v>
      </c>
      <c r="J7" s="11"/>
      <c r="K7" s="12" cm="1">
        <f t="array" ref="K7">_xll.XLT.CONVERT(C7,E7,$E$3,$K$3)</f>
        <v>76.999999999999943</v>
      </c>
      <c r="L7" s="13" t="str" cm="1">
        <f t="array" ref="L7">_xll.XLT.UNITS(C7,$K$3)</f>
        <v>°F</v>
      </c>
    </row>
    <row r="8" spans="2:12" x14ac:dyDescent="0.35"/>
    <row r="9" spans="2:12" ht="15" thickBot="1" x14ac:dyDescent="0.4"/>
    <row r="10" spans="2:12" ht="17.5" thickBot="1" x14ac:dyDescent="0.45">
      <c r="B10" s="18" t="s">
        <v>60</v>
      </c>
      <c r="C10" s="17"/>
      <c r="D10" s="3"/>
      <c r="E10" s="18" t="str">
        <f>E3&amp;" UNITS"</f>
        <v>SI UNITS</v>
      </c>
      <c r="F10" s="17"/>
      <c r="G10" s="3"/>
      <c r="H10" s="18" t="str">
        <f>H3&amp;" UNITS"</f>
        <v>METRIC UNITS</v>
      </c>
      <c r="I10" s="17"/>
      <c r="J10" s="3"/>
      <c r="K10" s="18" t="str">
        <f>K3&amp;" UNITS"</f>
        <v>IMPERIAL UNITS</v>
      </c>
      <c r="L10" s="17"/>
    </row>
    <row r="11" spans="2:12" x14ac:dyDescent="0.35">
      <c r="B11" s="4" t="s">
        <v>52</v>
      </c>
      <c r="C11" s="5" t="s">
        <v>1</v>
      </c>
      <c r="D11" s="5"/>
      <c r="E11" s="6" cm="1">
        <f t="array" ref="E11:E14">_xll.XLT.CONSTANTS(B3,C11:C14,$E$3)</f>
        <v>611.65480089686844</v>
      </c>
      <c r="F11" s="5" t="str" cm="1">
        <f t="array" ref="F11:F14">_xll.XLT.UNITS(C11:C14,$E$3)</f>
        <v>Pa</v>
      </c>
      <c r="G11" s="5"/>
      <c r="H11" s="6" cm="1">
        <f t="array" ref="H11">_xll.XLT.CONVERT(C11,E11,$E$3,$H$3)</f>
        <v>6.1165480089686846E-3</v>
      </c>
      <c r="I11" s="5" t="str" cm="1">
        <f t="array" ref="I11">_xll.XLT.UNITS(C11,$H$3)</f>
        <v>bar</v>
      </c>
      <c r="J11" s="5"/>
      <c r="K11" s="6" cm="1">
        <f t="array" ref="K11">_xll.XLT.CONVERT(C11,E11,$E$3,$K$3)</f>
        <v>8.8713028820072398E-2</v>
      </c>
      <c r="L11" s="7" t="str" cm="1">
        <f t="array" ref="L11">_xll.XLT.UNITS(C11,$K$3)</f>
        <v>psi</v>
      </c>
    </row>
    <row r="12" spans="2:12" x14ac:dyDescent="0.35">
      <c r="B12" s="8" t="s">
        <v>53</v>
      </c>
      <c r="C12" s="1" t="s">
        <v>2</v>
      </c>
      <c r="E12" s="2">
        <v>1000000000</v>
      </c>
      <c r="F12" s="1" t="str">
        <v>Pa</v>
      </c>
      <c r="H12" s="2" cm="1">
        <f t="array" ref="H12">_xll.XLT.CONVERT(C12,E12,$E$3,$H$3)</f>
        <v>10000</v>
      </c>
      <c r="I12" s="1" t="str" cm="1">
        <f t="array" ref="I12">_xll.XLT.UNITS(C12,$H$3)</f>
        <v>bar</v>
      </c>
      <c r="K12" s="2" cm="1">
        <f t="array" ref="K12">_xll.XLT.CONVERT(C12,E12,$E$3,$K$3)</f>
        <v>145037.73809997507</v>
      </c>
      <c r="L12" s="9" t="str" cm="1">
        <f t="array" ref="L12">_xll.XLT.UNITS(C12,$K$3)</f>
        <v>psi</v>
      </c>
    </row>
    <row r="13" spans="2:12" x14ac:dyDescent="0.35">
      <c r="B13" s="8" t="s">
        <v>54</v>
      </c>
      <c r="C13" s="1" t="s">
        <v>3</v>
      </c>
      <c r="E13" s="2">
        <v>273.16000000000003</v>
      </c>
      <c r="F13" s="1" t="str">
        <v>K</v>
      </c>
      <c r="H13" s="2" cm="1">
        <f t="array" ref="H13">_xll.XLT.CONVERT(C13,E13,$E$3,$H$3)</f>
        <v>1.0000000000047748E-2</v>
      </c>
      <c r="I13" s="1" t="str" cm="1">
        <f t="array" ref="I13">_xll.XLT.UNITS(C13,$H$3)</f>
        <v>°C</v>
      </c>
      <c r="K13" s="2" cm="1">
        <f t="array" ref="K13">_xll.XLT.CONVERT(C13,E13,$E$3,$K$3)</f>
        <v>32.017999999999972</v>
      </c>
      <c r="L13" s="9" t="str" cm="1">
        <f t="array" ref="L13">_xll.XLT.UNITS(C13,$K$3)</f>
        <v>°F</v>
      </c>
    </row>
    <row r="14" spans="2:12" ht="15" thickBot="1" x14ac:dyDescent="0.4">
      <c r="B14" s="10" t="s">
        <v>55</v>
      </c>
      <c r="C14" s="11" t="s">
        <v>4</v>
      </c>
      <c r="D14" s="11"/>
      <c r="E14" s="12">
        <v>2000</v>
      </c>
      <c r="F14" s="11" t="str">
        <v>K</v>
      </c>
      <c r="G14" s="11"/>
      <c r="H14" s="12" cm="1">
        <f t="array" ref="H14">_xll.XLT.CONVERT(C14,E14,$E$3,$H$3)</f>
        <v>1726.85</v>
      </c>
      <c r="I14" s="11" t="str" cm="1">
        <f t="array" ref="I14">_xll.XLT.UNITS(C14,$H$3)</f>
        <v>°C</v>
      </c>
      <c r="J14" s="11"/>
      <c r="K14" s="12" cm="1">
        <f t="array" ref="K14">_xll.XLT.CONVERT(C14,E14,$E$3,$K$3)</f>
        <v>3140.33</v>
      </c>
      <c r="L14" s="13" t="str" cm="1">
        <f t="array" ref="L14">_xll.XLT.UNITS(C14,$K$3)</f>
        <v>°F</v>
      </c>
    </row>
    <row r="15" spans="2:12" ht="15" thickBot="1" x14ac:dyDescent="0.4"/>
    <row r="16" spans="2:12" ht="17.5" thickBot="1" x14ac:dyDescent="0.45">
      <c r="B16" s="18" t="s">
        <v>61</v>
      </c>
      <c r="C16" s="17"/>
      <c r="D16" s="3"/>
      <c r="E16" s="18" t="str">
        <f>E3&amp;" UNITS"</f>
        <v>SI UNITS</v>
      </c>
      <c r="F16" s="17"/>
      <c r="G16" s="3"/>
      <c r="H16" s="18" t="str">
        <f>H3&amp;" UNITS"</f>
        <v>METRIC UNITS</v>
      </c>
      <c r="I16" s="17"/>
      <c r="J16" s="3"/>
      <c r="K16" s="18" t="str">
        <f>K3&amp;" UNITS"</f>
        <v>IMPERIAL UNITS</v>
      </c>
      <c r="L16" s="17"/>
    </row>
    <row r="17" spans="2:12" x14ac:dyDescent="0.35">
      <c r="B17" s="4" t="s">
        <v>56</v>
      </c>
      <c r="C17" s="5" t="s">
        <v>5</v>
      </c>
      <c r="D17" s="5"/>
      <c r="E17" s="6" cm="1">
        <f t="array" ref="E17:E20">_xll.XLT.CONSTANTS(B3,C17:C20,$E$3)</f>
        <v>22064000</v>
      </c>
      <c r="F17" s="5" t="str" cm="1">
        <f t="array" ref="F17:F20">_xll.XLT.UNITS(C17:C20,$E$3)</f>
        <v>Pa</v>
      </c>
      <c r="G17" s="5"/>
      <c r="H17" s="6" cm="1">
        <f t="array" ref="H17">_xll.XLT.CONVERT(C17,E17,$E$3,$H$3)</f>
        <v>220.64</v>
      </c>
      <c r="I17" s="5" t="str" cm="1">
        <f t="array" ref="I17">_xll.XLT.UNITS(C17,$H$3)</f>
        <v>bar</v>
      </c>
      <c r="J17" s="5"/>
      <c r="K17" s="6" cm="1">
        <f t="array" ref="K17">_xll.XLT.CONVERT(C17,E17,$E$3,$K$3)</f>
        <v>3200.11265343785</v>
      </c>
      <c r="L17" s="7" t="str" cm="1">
        <f t="array" ref="L17">_xll.XLT.UNITS(C17,$K$3)</f>
        <v>psi</v>
      </c>
    </row>
    <row r="18" spans="2:12" x14ac:dyDescent="0.35">
      <c r="B18" s="8" t="s">
        <v>57</v>
      </c>
      <c r="C18" s="1" t="s">
        <v>6</v>
      </c>
      <c r="E18" s="2">
        <v>647.096</v>
      </c>
      <c r="F18" s="1" t="str">
        <v>K</v>
      </c>
      <c r="H18" s="2" cm="1">
        <f t="array" ref="H18">_xll.XLT.CONVERT(C18,E18,$E$3,$H$3)</f>
        <v>373.94600000000003</v>
      </c>
      <c r="I18" s="1" t="str" cm="1">
        <f t="array" ref="I18">_xll.XLT.UNITS(C18,$H$3)</f>
        <v>°C</v>
      </c>
      <c r="K18" s="2" cm="1">
        <f t="array" ref="K18">_xll.XLT.CONVERT(C18,E18,$E$3,$K$3)</f>
        <v>705.10279999999989</v>
      </c>
      <c r="L18" s="9" t="str" cm="1">
        <f t="array" ref="L18">_xll.XLT.UNITS(C18,$K$3)</f>
        <v>°F</v>
      </c>
    </row>
    <row r="19" spans="2:12" x14ac:dyDescent="0.35">
      <c r="B19" s="8" t="s">
        <v>58</v>
      </c>
      <c r="C19" s="1" t="s">
        <v>7</v>
      </c>
      <c r="E19" s="2">
        <v>611.65480089686844</v>
      </c>
      <c r="F19" s="1" t="str">
        <v>Pa</v>
      </c>
      <c r="H19" s="2" cm="1">
        <f t="array" ref="H19">_xll.XLT.CONVERT(C19,E19,$E$3,$H$3)</f>
        <v>6.1165480089686846E-3</v>
      </c>
      <c r="I19" s="1" t="str" cm="1">
        <f t="array" ref="I19">_xll.XLT.UNITS(C19,$H$3)</f>
        <v>bar</v>
      </c>
      <c r="K19" s="2" cm="1">
        <f t="array" ref="K19">_xll.XLT.CONVERT(C19,E19,$E$3,$K$3)</f>
        <v>8.8713028820072398E-2</v>
      </c>
      <c r="L19" s="9" t="str" cm="1">
        <f t="array" ref="L19">_xll.XLT.UNITS(C19,$K$3)</f>
        <v>psi</v>
      </c>
    </row>
    <row r="20" spans="2:12" ht="15" thickBot="1" x14ac:dyDescent="0.4">
      <c r="B20" s="10" t="s">
        <v>59</v>
      </c>
      <c r="C20" s="11" t="s">
        <v>8</v>
      </c>
      <c r="D20" s="11"/>
      <c r="E20" s="12">
        <v>273.16000000000003</v>
      </c>
      <c r="F20" s="11" t="str">
        <v>K</v>
      </c>
      <c r="G20" s="11"/>
      <c r="H20" s="12" cm="1">
        <f t="array" ref="H20">_xll.XLT.CONVERT(C20,E20,$E$3,$H$3)</f>
        <v>1.0000000000047748E-2</v>
      </c>
      <c r="I20" s="11" t="str" cm="1">
        <f t="array" ref="I20">_xll.XLT.UNITS(C20,$H$3)</f>
        <v>°C</v>
      </c>
      <c r="J20" s="11"/>
      <c r="K20" s="12" cm="1">
        <f t="array" ref="K20">_xll.XLT.CONVERT(C20,E20,$E$3,$K$3)</f>
        <v>32.017999999999972</v>
      </c>
      <c r="L20" s="13" t="str" cm="1">
        <f t="array" ref="L20">_xll.XLT.UNITS(C20,$K$3)</f>
        <v>°F</v>
      </c>
    </row>
    <row r="21" spans="2:12" ht="15" thickBot="1" x14ac:dyDescent="0.4">
      <c r="E21" s="2"/>
      <c r="H21" s="2"/>
      <c r="K21" s="2"/>
    </row>
    <row r="22" spans="2:12" ht="17.5" thickBot="1" x14ac:dyDescent="0.45">
      <c r="B22" s="18" t="s">
        <v>62</v>
      </c>
      <c r="C22" s="17"/>
      <c r="D22" s="3"/>
      <c r="E22" s="18" t="str">
        <f>E3&amp;" UNITS"</f>
        <v>SI UNITS</v>
      </c>
      <c r="F22" s="17"/>
      <c r="G22" s="3"/>
      <c r="H22" s="18" t="str">
        <f>H3&amp;" UNITS"</f>
        <v>METRIC UNITS</v>
      </c>
      <c r="I22" s="17"/>
      <c r="J22" s="3"/>
      <c r="K22" s="18" t="str">
        <f>K3&amp;" UNITS"</f>
        <v>IMPERIAL UNITS</v>
      </c>
      <c r="L22" s="17"/>
    </row>
    <row r="23" spans="2:12" x14ac:dyDescent="0.35">
      <c r="B23" s="4" t="s">
        <v>9</v>
      </c>
      <c r="C23" s="5" t="s">
        <v>10</v>
      </c>
      <c r="D23" s="5"/>
      <c r="E23" s="25" cm="1">
        <f t="array" ref="E23:E43">_xll.XLT.REF.FLASH.PT($B$3,$E$6,$E$7,C23:C43,$E$3)</f>
        <v>101324.99998307522</v>
      </c>
      <c r="F23" s="5" t="str" cm="1">
        <f t="array" ref="F23:F43">_xll.XLT.UNITS(C23:C43,$E$3)</f>
        <v>Pa</v>
      </c>
      <c r="G23" s="5"/>
      <c r="H23" s="6" cm="1">
        <f t="array" ref="H23">_xll.XLT.CONVERT(C23,E23,$E$3,$H$3)</f>
        <v>1.0132499998307523</v>
      </c>
      <c r="I23" s="5" t="str" cm="1">
        <f t="array" ref="I23">_xll.XLT.UNITS(C23,$H$3)</f>
        <v>bar</v>
      </c>
      <c r="J23" s="5"/>
      <c r="K23" s="6" cm="1">
        <f t="array" ref="K23">_xll.XLT.CONVERT(C23,E23,$E$3,$K$3)</f>
        <v>14.695948810525243</v>
      </c>
      <c r="L23" s="7" t="str" cm="1">
        <f t="array" ref="L23">_xll.XLT.UNITS(C23,$K$3)</f>
        <v>psi</v>
      </c>
    </row>
    <row r="24" spans="2:12" x14ac:dyDescent="0.35">
      <c r="B24" s="8" t="s">
        <v>11</v>
      </c>
      <c r="C24" s="1" t="s">
        <v>12</v>
      </c>
      <c r="E24" s="26">
        <v>298.14999999999998</v>
      </c>
      <c r="F24" s="1" t="str">
        <v>K</v>
      </c>
      <c r="H24" s="2" cm="1">
        <f t="array" ref="H24">_xll.XLT.CONVERT(C24,E24,$E$3,$H$3)</f>
        <v>25</v>
      </c>
      <c r="I24" s="1" t="str" cm="1">
        <f t="array" ref="I24">_xll.XLT.UNITS(C24,$H$3)</f>
        <v>°C</v>
      </c>
      <c r="K24" s="2" cm="1">
        <f t="array" ref="K24">_xll.XLT.CONVERT(C24,E24,$E$3,$K$3)</f>
        <v>76.999999999999943</v>
      </c>
      <c r="L24" s="9" t="str" cm="1">
        <f t="array" ref="L24">_xll.XLT.UNITS(C24,$K$3)</f>
        <v>°F</v>
      </c>
    </row>
    <row r="25" spans="2:12" x14ac:dyDescent="0.35">
      <c r="B25" s="8" t="s">
        <v>17</v>
      </c>
      <c r="C25" s="1" t="s">
        <v>16</v>
      </c>
      <c r="E25" s="26">
        <v>104920.11980929908</v>
      </c>
      <c r="F25" s="1" t="str">
        <v>J/kg</v>
      </c>
      <c r="H25" s="2" cm="1">
        <f t="array" ref="H25">_xll.XLT.CONVERT(C25,E25,$E$3,$H$3)</f>
        <v>104.92011980929908</v>
      </c>
      <c r="I25" s="1" t="str" cm="1">
        <f t="array" ref="I25">_xll.XLT.UNITS(C25,$H$3)</f>
        <v>kJ/kg</v>
      </c>
      <c r="K25" s="2" cm="1">
        <f t="array" ref="K25">_xll.XLT.CONVERT(C25,E25,$E$3,$K$3)</f>
        <v>45.107532162209409</v>
      </c>
      <c r="L25" s="9" t="str" cm="1">
        <f t="array" ref="L25">_xll.XLT.UNITS(C25,$K$3)</f>
        <v>Btu/lb</v>
      </c>
    </row>
    <row r="26" spans="2:12" x14ac:dyDescent="0.35">
      <c r="B26" s="8" t="s">
        <v>18</v>
      </c>
      <c r="C26" s="1" t="s">
        <v>19</v>
      </c>
      <c r="E26" s="26">
        <v>367.19964210555941</v>
      </c>
      <c r="F26" s="1" t="str">
        <v>J/kg-K</v>
      </c>
      <c r="H26" s="2" cm="1">
        <f t="array" ref="H26">_xll.XLT.CONVERT(C26,E26,$E$3,$H$3)</f>
        <v>0.36719964210555939</v>
      </c>
      <c r="I26" s="1" t="str" cm="1">
        <f t="array" ref="I26">_xll.XLT.UNITS(C26,$H$3)</f>
        <v>kJ/kg-°C</v>
      </c>
      <c r="K26" s="2" cm="1">
        <f t="array" ref="K26">_xll.XLT.CONVERT(C26,E26,$E$3,$K$3)</f>
        <v>8.7704127759997946E-2</v>
      </c>
      <c r="L26" s="9" t="str" cm="1">
        <f t="array" ref="L26">_xll.XLT.UNITS(C26,$K$3)</f>
        <v>Btu/lb-°F</v>
      </c>
    </row>
    <row r="27" spans="2:12" x14ac:dyDescent="0.35">
      <c r="B27" s="8" t="s">
        <v>20</v>
      </c>
      <c r="C27" s="1" t="s">
        <v>21</v>
      </c>
      <c r="E27" s="26">
        <v>104818.49477530466</v>
      </c>
      <c r="F27" s="1" t="str">
        <v>J/kg</v>
      </c>
      <c r="H27" s="2" cm="1">
        <f t="array" ref="H27">_xll.XLT.CONVERT(C27,E27,$E$3,$H$3)</f>
        <v>104.81849477530466</v>
      </c>
      <c r="I27" s="1" t="str" cm="1">
        <f t="array" ref="I27">_xll.XLT.UNITS(C27,$H$3)</f>
        <v>kJ/kg</v>
      </c>
      <c r="K27" s="2" cm="1">
        <f t="array" ref="K27">_xll.XLT.CONVERT(C27,E27,$E$3,$K$3)</f>
        <v>45.063841261953854</v>
      </c>
      <c r="L27" s="9" t="str" cm="1">
        <f t="array" ref="L27">_xll.XLT.UNITS(C27,$K$3)</f>
        <v>Btu/lb</v>
      </c>
    </row>
    <row r="28" spans="2:12" x14ac:dyDescent="0.35">
      <c r="B28" s="8" t="s">
        <v>26</v>
      </c>
      <c r="C28" s="1" t="s">
        <v>27</v>
      </c>
      <c r="E28" s="26">
        <v>-4560.4534844734062</v>
      </c>
      <c r="F28" s="1" t="str">
        <v>J/kg</v>
      </c>
      <c r="H28" s="2" cm="1">
        <f t="array" ref="H28">_xll.XLT.CONVERT(C28,E28,$E$3,$H$3)</f>
        <v>-4.5604534844734061</v>
      </c>
      <c r="I28" s="1" t="str" cm="1">
        <f t="array" ref="I28">_xll.XLT.UNITS(C28,$H$3)</f>
        <v>kJ/kg</v>
      </c>
      <c r="K28" s="2" cm="1">
        <f t="array" ref="K28">_xll.XLT.CONVERT(C28,E28,$E$3,$K$3)</f>
        <v>-1.9606420827486699</v>
      </c>
      <c r="L28" s="9" t="str" cm="1">
        <f t="array" ref="L28">_xll.XLT.UNITS(C28,$K$3)</f>
        <v>Btu/lb</v>
      </c>
    </row>
    <row r="29" spans="2:12" x14ac:dyDescent="0.35">
      <c r="B29" s="8" t="s">
        <v>28</v>
      </c>
      <c r="C29" s="1" t="s">
        <v>29</v>
      </c>
      <c r="E29" s="26">
        <v>-4662.0785184678307</v>
      </c>
      <c r="F29" s="1" t="str">
        <v>J/kg</v>
      </c>
      <c r="H29" s="2" cm="1">
        <f t="array" ref="H29">_xll.XLT.CONVERT(C29,E29,$E$3,$H$3)</f>
        <v>-4.6620785184678306</v>
      </c>
      <c r="I29" s="1" t="str" cm="1">
        <f t="array" ref="I29">_xll.XLT.UNITS(C29,$H$3)</f>
        <v>kJ/kg</v>
      </c>
      <c r="K29" s="2" cm="1">
        <f t="array" ref="K29">_xll.XLT.CONVERT(C29,E29,$E$3,$K$3)</f>
        <v>-2.0043329830042262</v>
      </c>
      <c r="L29" s="9" t="str" cm="1">
        <f t="array" ref="L29">_xll.XLT.UNITS(C29,$K$3)</f>
        <v>Btu/lb</v>
      </c>
    </row>
    <row r="30" spans="2:12" x14ac:dyDescent="0.35">
      <c r="B30" s="8" t="s">
        <v>22</v>
      </c>
      <c r="C30" s="1" t="s">
        <v>23</v>
      </c>
      <c r="E30" s="26">
        <v>1.0029611054986609E-3</v>
      </c>
      <c r="F30" s="1" t="str">
        <v>m³/kg</v>
      </c>
      <c r="H30" s="2" cm="1">
        <f t="array" ref="H30">_xll.XLT.CONVERT(C30,E30,$E$3,$H$3)</f>
        <v>1.0029611054986609E-3</v>
      </c>
      <c r="I30" s="1" t="str" cm="1">
        <f t="array" ref="I30">_xll.XLT.UNITS(C30,$H$3)</f>
        <v>m³/kg</v>
      </c>
      <c r="K30" s="2" cm="1">
        <f t="array" ref="K30">_xll.XLT.CONVERT(C30,E30,$E$3,$K$3)</f>
        <v>1.606589573393687E-2</v>
      </c>
      <c r="L30" s="9" t="str" cm="1">
        <f t="array" ref="L30">_xll.XLT.UNITS(C30,$K$3)</f>
        <v>ft³/lb</v>
      </c>
    </row>
    <row r="31" spans="2:12" x14ac:dyDescent="0.35">
      <c r="B31" s="8" t="s">
        <v>24</v>
      </c>
      <c r="C31" s="1" t="s">
        <v>25</v>
      </c>
      <c r="E31" s="26">
        <v>997.04763676036191</v>
      </c>
      <c r="F31" s="1" t="str">
        <v>kg/m³</v>
      </c>
      <c r="H31" s="2" cm="1">
        <f t="array" ref="H31">_xll.XLT.CONVERT(C31,E31,$E$3,$H$3)</f>
        <v>997.04763676036191</v>
      </c>
      <c r="I31" s="1" t="str" cm="1">
        <f t="array" ref="I31">_xll.XLT.UNITS(C31,$H$3)</f>
        <v>kg/m³</v>
      </c>
      <c r="K31" s="2" cm="1">
        <f t="array" ref="K31">_xll.XLT.CONVERT(C31,E31,$E$3,$K$3)</f>
        <v>62.243650560214029</v>
      </c>
      <c r="L31" s="9" t="str" cm="1">
        <f t="array" ref="L31">_xll.XLT.UNITS(C31,$K$3)</f>
        <v>lb/ft³</v>
      </c>
    </row>
    <row r="32" spans="2:12" x14ac:dyDescent="0.35">
      <c r="B32" s="8" t="s">
        <v>82</v>
      </c>
      <c r="C32" s="1" t="s">
        <v>82</v>
      </c>
      <c r="E32" s="26" t="str">
        <v>LIQUID</v>
      </c>
      <c r="F32" s="1" t="str">
        <v>-</v>
      </c>
      <c r="H32" s="26" t="str" cm="1">
        <f t="array" ref="H32">_xll.XLT.CONVERT(C32,E32,$E$3,$H$3)</f>
        <v>LIQUID</v>
      </c>
      <c r="I32" s="1" t="str" cm="1">
        <f t="array" ref="I32">_xll.XLT.UNITS(C32,$H$3)</f>
        <v>-</v>
      </c>
      <c r="K32" s="26" t="str" cm="1">
        <f t="array" ref="K32">_xll.XLT.CONVERT(C32,E32,$E$3,$K$3)</f>
        <v>LIQUID</v>
      </c>
      <c r="L32" s="9" t="str" cm="1">
        <f t="array" ref="L32">_xll.XLT.UNITS(C32,$K$3)</f>
        <v>-</v>
      </c>
    </row>
    <row r="33" spans="2:12" x14ac:dyDescent="0.35">
      <c r="B33" s="8" t="s">
        <v>30</v>
      </c>
      <c r="C33" s="1" t="s">
        <v>31</v>
      </c>
      <c r="E33" s="26">
        <v>1496.7013844164208</v>
      </c>
      <c r="F33" s="1" t="str">
        <v>m/s</v>
      </c>
      <c r="H33" s="2" cm="1">
        <f t="array" ref="H33">_xll.XLT.CONVERT(C33,E33,$E$3,$H$3)</f>
        <v>1496.7013844164208</v>
      </c>
      <c r="I33" s="1" t="str" cm="1">
        <f t="array" ref="I33">_xll.XLT.UNITS(C33,$H$3)</f>
        <v>m/s</v>
      </c>
      <c r="K33" s="2" cm="1">
        <f t="array" ref="K33">_xll.XLT.CONVERT(C33,E33,$E$3,$K$3)</f>
        <v>4910.4376129147659</v>
      </c>
      <c r="L33" s="9" t="str" cm="1">
        <f t="array" ref="L33">_xll.XLT.UNITS(C33,$K$3)</f>
        <v>ft/s</v>
      </c>
    </row>
    <row r="34" spans="2:12" x14ac:dyDescent="0.35">
      <c r="B34" s="8" t="s">
        <v>32</v>
      </c>
      <c r="C34" s="1" t="s">
        <v>33</v>
      </c>
      <c r="E34" s="26">
        <v>8.9002248907768913E-4</v>
      </c>
      <c r="F34" s="1" t="str">
        <v>Pa s</v>
      </c>
      <c r="H34" s="2" cm="1">
        <f t="array" ref="H34">_xll.XLT.CONVERT(C34,E34,$E$3,$H$3)</f>
        <v>0.89002248907768911</v>
      </c>
      <c r="I34" s="1" t="str" cm="1">
        <f t="array" ref="I34">_xll.XLT.UNITS(C34,$H$3)</f>
        <v>cP</v>
      </c>
      <c r="K34" s="2" cm="1">
        <f t="array" ref="K34">_xll.XLT.CONVERT(C34,E34,$E$3,$K$3)</f>
        <v>2.153042999411932</v>
      </c>
      <c r="L34" s="9" t="str" cm="1">
        <f t="array" ref="L34">_xll.XLT.UNITS(C34,$K$3)</f>
        <v>lb/ft-h</v>
      </c>
    </row>
    <row r="35" spans="2:12" x14ac:dyDescent="0.35">
      <c r="B35" s="8" t="s">
        <v>34</v>
      </c>
      <c r="C35" s="1" t="s">
        <v>35</v>
      </c>
      <c r="E35" s="26">
        <v>8.9265793956402901E-7</v>
      </c>
      <c r="F35" s="1" t="str">
        <v>m²/s</v>
      </c>
      <c r="H35" s="2" cm="1">
        <f t="array" ref="H35">_xll.XLT.CONVERT(C35,E35,$E$3,$H$3)</f>
        <v>0.89265793956402906</v>
      </c>
      <c r="I35" s="1" t="str" cm="1">
        <f t="array" ref="I35">_xll.XLT.UNITS(C35,$H$3)</f>
        <v>mm²/s</v>
      </c>
      <c r="K35" s="2" cm="1">
        <f t="array" ref="K35">_xll.XLT.CONVERT(C35,E35,$E$3,$K$3)</f>
        <v>9.6084900942318891E-6</v>
      </c>
      <c r="L35" s="9" t="str" cm="1">
        <f t="array" ref="L35">_xll.XLT.UNITS(C35,$K$3)</f>
        <v>ft²/s</v>
      </c>
    </row>
    <row r="36" spans="2:12" x14ac:dyDescent="0.35">
      <c r="B36" s="8" t="s">
        <v>36</v>
      </c>
      <c r="C36" s="1" t="s">
        <v>37</v>
      </c>
      <c r="E36" s="26">
        <v>0.60651608021980863</v>
      </c>
      <c r="F36" s="1" t="str">
        <v>W/m-K</v>
      </c>
      <c r="H36" s="2" cm="1">
        <f t="array" ref="H36">_xll.XLT.CONVERT(C36,E36,$E$3,$H$3)</f>
        <v>0.60651608021980863</v>
      </c>
      <c r="I36" s="1" t="str" cm="1">
        <f t="array" ref="I36">_xll.XLT.UNITS(C36,$H$3)</f>
        <v>W/m-°C</v>
      </c>
      <c r="K36" s="2" cm="1">
        <f t="array" ref="K36">_xll.XLT.CONVERT(C36,E36,$E$3,$K$3)</f>
        <v>0.35043851146254146</v>
      </c>
      <c r="L36" s="9" t="str" cm="1">
        <f t="array" ref="L36">_xll.XLT.UNITS(C36,$K$3)</f>
        <v>Btu/h-ft-°F</v>
      </c>
    </row>
    <row r="37" spans="2:12" x14ac:dyDescent="0.35">
      <c r="B37" s="8" t="s">
        <v>38</v>
      </c>
      <c r="C37" s="1" t="s">
        <v>39</v>
      </c>
      <c r="E37" s="26">
        <v>4181.314990770632</v>
      </c>
      <c r="F37" s="1" t="str">
        <v>J/kg-K</v>
      </c>
      <c r="H37" s="2" cm="1">
        <f t="array" ref="H37">_xll.XLT.CONVERT(C37,E37,$E$3,$H$3)</f>
        <v>4.1813149907706322</v>
      </c>
      <c r="I37" s="1" t="str" cm="1">
        <f t="array" ref="I37">_xll.XLT.UNITS(C37,$H$3)</f>
        <v>kJ/kg-°C</v>
      </c>
      <c r="K37" s="2" cm="1">
        <f t="array" ref="K37">_xll.XLT.CONVERT(C37,E37,$E$3,$K$3)</f>
        <v>0.99868992805260148</v>
      </c>
      <c r="L37" s="9" t="str" cm="1">
        <f t="array" ref="L37">_xll.XLT.UNITS(C37,$K$3)</f>
        <v>Btu/lb-°F</v>
      </c>
    </row>
    <row r="38" spans="2:12" x14ac:dyDescent="0.35">
      <c r="B38" s="8" t="s">
        <v>40</v>
      </c>
      <c r="C38" s="1" t="s">
        <v>41</v>
      </c>
      <c r="E38" s="26">
        <v>4137.564878415038</v>
      </c>
      <c r="F38" s="1" t="str">
        <v>J/kg-K</v>
      </c>
      <c r="H38" s="2" cm="1">
        <f t="array" ref="H38">_xll.XLT.CONVERT(C38,E38,$E$3,$H$3)</f>
        <v>4.1375648784150378</v>
      </c>
      <c r="I38" s="1" t="str" cm="1">
        <f t="array" ref="I38">_xll.XLT.UNITS(C38,$H$3)</f>
        <v>kJ/kg-°C</v>
      </c>
      <c r="K38" s="2" cm="1">
        <f t="array" ref="K38">_xll.XLT.CONVERT(C38,E38,$E$3,$K$3)</f>
        <v>0.9882403932394761</v>
      </c>
      <c r="L38" s="9" t="str" cm="1">
        <f t="array" ref="L38">_xll.XLT.UNITS(C38,$K$3)</f>
        <v>Btu/lb-°F</v>
      </c>
    </row>
    <row r="39" spans="2:12" x14ac:dyDescent="0.35">
      <c r="B39" s="8" t="s">
        <v>42</v>
      </c>
      <c r="C39" s="1" t="s">
        <v>43</v>
      </c>
      <c r="E39" s="26">
        <v>2.5728890194827171E-4</v>
      </c>
      <c r="F39" s="1" t="str">
        <v>1/K</v>
      </c>
      <c r="H39" s="2" cm="1">
        <f t="array" ref="H39">_xll.XLT.CONVERT(C39,E39,$E$3,$H$3)</f>
        <v>2.5728890194827171E-4</v>
      </c>
      <c r="I39" s="1" t="str" cm="1">
        <f t="array" ref="I39">_xll.XLT.UNITS(C39,$H$3)</f>
        <v>1/°C</v>
      </c>
      <c r="K39" s="2" cm="1">
        <f t="array" ref="K39">_xll.XLT.CONVERT(C39,E39,$E$3,$K$3)</f>
        <v>1.4293827886015096E-4</v>
      </c>
      <c r="L39" s="9" t="str" cm="1">
        <f t="array" ref="L39">_xll.XLT.UNITS(C39,$K$3)</f>
        <v>1/°F</v>
      </c>
    </row>
    <row r="40" spans="2:12" x14ac:dyDescent="0.35">
      <c r="B40" s="8" t="s">
        <v>44</v>
      </c>
      <c r="C40" s="1" t="s">
        <v>51</v>
      </c>
      <c r="E40" s="26">
        <v>4.5246171732868568E-10</v>
      </c>
      <c r="F40" s="1" t="str">
        <v>1/Pa</v>
      </c>
      <c r="H40" s="2" cm="1">
        <f t="array" ref="H40">_xll.XLT.CONVERT(C40,E40,$E$3,$H$3)</f>
        <v>4.5246171732868567E-5</v>
      </c>
      <c r="I40" s="1" t="str" cm="1">
        <f t="array" ref="I40">_xll.XLT.UNITS(C40,$H$3)</f>
        <v>1/bar</v>
      </c>
      <c r="K40" s="2" cm="1">
        <f t="array" ref="K40">_xll.XLT.CONVERT(C40,E40,$E$3,$K$3)</f>
        <v>3.1196137174781508E-6</v>
      </c>
      <c r="L40" s="9" t="str" cm="1">
        <f t="array" ref="L40">_xll.XLT.UNITS(C40,$K$3)</f>
        <v>1/psi</v>
      </c>
    </row>
    <row r="41" spans="2:12" x14ac:dyDescent="0.35">
      <c r="B41" s="8" t="s">
        <v>45</v>
      </c>
      <c r="C41" s="1" t="s">
        <v>46</v>
      </c>
      <c r="E41" s="26">
        <v>6.1358049639093331</v>
      </c>
      <c r="F41" s="1" t="str">
        <v>-</v>
      </c>
      <c r="H41" s="2" cm="1">
        <f t="array" ref="H41">_xll.XLT.CONVERT(C41,E41,$E$3,$H$3)</f>
        <v>6.1358049639093331</v>
      </c>
      <c r="I41" s="1" t="str" cm="1">
        <f t="array" ref="I41">_xll.XLT.UNITS(C41,$H$3)</f>
        <v>-</v>
      </c>
      <c r="K41" s="2" cm="1">
        <f t="array" ref="K41">_xll.XLT.CONVERT(C41,E41,$E$3,$K$3)</f>
        <v>6.1358049639093331</v>
      </c>
      <c r="L41" s="9" t="str" cm="1">
        <f t="array" ref="L41">_xll.XLT.UNITS(C41,$K$3)</f>
        <v>-</v>
      </c>
    </row>
    <row r="42" spans="2:12" x14ac:dyDescent="0.35">
      <c r="B42" s="8" t="s">
        <v>47</v>
      </c>
      <c r="C42" s="1" t="s">
        <v>48</v>
      </c>
      <c r="E42" s="26">
        <v>0</v>
      </c>
      <c r="F42" s="1" t="str">
        <v>-</v>
      </c>
      <c r="H42" s="2" cm="1">
        <f t="array" ref="H42">_xll.XLT.CONVERT(C42,E42,$E$3,$H$3)</f>
        <v>0</v>
      </c>
      <c r="I42" s="1" t="str" cm="1">
        <f t="array" ref="I42">_xll.XLT.UNITS(C42,$H$3)</f>
        <v>-</v>
      </c>
      <c r="K42" s="2" cm="1">
        <f t="array" ref="K42">_xll.XLT.CONVERT(C42,E42,$E$3,$K$3)</f>
        <v>0</v>
      </c>
      <c r="L42" s="9" t="str" cm="1">
        <f t="array" ref="L42">_xll.XLT.UNITS(C42,$K$3)</f>
        <v>-</v>
      </c>
    </row>
    <row r="43" spans="2:12" ht="15" thickBot="1" x14ac:dyDescent="0.4">
      <c r="B43" s="10" t="s">
        <v>49</v>
      </c>
      <c r="C43" s="11" t="s">
        <v>50</v>
      </c>
      <c r="D43" s="11"/>
      <c r="E43" s="27">
        <v>7.3854540292039861E-4</v>
      </c>
      <c r="F43" s="11" t="str">
        <v>-</v>
      </c>
      <c r="G43" s="11"/>
      <c r="H43" s="12" cm="1">
        <f t="array" ref="H43">_xll.XLT.CONVERT(C43,E43,$E$3,$H$3)</f>
        <v>7.3854540292039861E-4</v>
      </c>
      <c r="I43" s="11" t="str" cm="1">
        <f t="array" ref="I43">_xll.XLT.UNITS(C43,$H$3)</f>
        <v>-</v>
      </c>
      <c r="J43" s="11"/>
      <c r="K43" s="12" cm="1">
        <f t="array" ref="K43">_xll.XLT.CONVERT(C43,E43,$E$3,$K$3)</f>
        <v>7.3854540292039861E-4</v>
      </c>
      <c r="L43" s="13" t="str" cm="1">
        <f t="array" ref="L43">_xll.XLT.UNITS(C43,$K$3)</f>
        <v>-</v>
      </c>
    </row>
    <row r="44" spans="2:12" ht="15" thickBot="1" x14ac:dyDescent="0.4"/>
    <row r="45" spans="2:12" ht="17.5" thickBot="1" x14ac:dyDescent="0.45">
      <c r="B45" s="20" t="s">
        <v>65</v>
      </c>
      <c r="C45" s="17"/>
      <c r="D45" s="3"/>
      <c r="E45" s="20" t="str">
        <f>E3&amp;" UNITS"</f>
        <v>SI UNITS</v>
      </c>
      <c r="F45" s="17"/>
      <c r="G45" s="3"/>
      <c r="H45" s="20" t="str">
        <f>H3&amp;" UNITS"</f>
        <v>METRIC UNITS</v>
      </c>
      <c r="I45" s="17"/>
      <c r="J45" s="3"/>
      <c r="K45" s="20" t="str">
        <f>K3&amp;" UNITS"</f>
        <v>IMPERIAL UNITS</v>
      </c>
      <c r="L45" s="17"/>
    </row>
    <row r="46" spans="2:12" x14ac:dyDescent="0.35">
      <c r="B46" s="4" t="s">
        <v>66</v>
      </c>
      <c r="C46" s="5" t="s">
        <v>10</v>
      </c>
      <c r="D46" s="5"/>
      <c r="E46" s="6" cm="1">
        <f t="array" ref="E46">_xll.XLT.Ref.FLASH.TX(B3,E24,0.5,C46,$E$3)</f>
        <v>3169.9293676106945</v>
      </c>
      <c r="F46" s="5" t="str" cm="1">
        <f t="array" ref="F46:F47">_xll.XLT.UNITS(C46:C47,$E$3)</f>
        <v>Pa</v>
      </c>
      <c r="G46" s="5"/>
      <c r="H46" s="6" cm="1">
        <f t="array" ref="H46">_xll.XLT.CONVERT(C46,E46,$E$3,$H$3)</f>
        <v>3.1699293676106945E-2</v>
      </c>
      <c r="I46" s="5" t="str" cm="1">
        <f t="array" ref="I46">_xll.XLT.UNITS(C46,$H$3)</f>
        <v>bar</v>
      </c>
      <c r="J46" s="5"/>
      <c r="K46" s="6" cm="1">
        <f t="array" ref="K46">_xll.XLT.CONVERT(C46,E46,$E$3,$K$3)</f>
        <v>0.45975938541493949</v>
      </c>
      <c r="L46" s="7" t="str" cm="1">
        <f t="array" ref="L46">_xll.XLT.UNITS(C46,$K$3)</f>
        <v>psi</v>
      </c>
    </row>
    <row r="47" spans="2:12" ht="15" thickBot="1" x14ac:dyDescent="0.4">
      <c r="B47" s="10" t="s">
        <v>67</v>
      </c>
      <c r="C47" s="11" t="s">
        <v>12</v>
      </c>
      <c r="D47" s="11"/>
      <c r="E47" s="12" cm="1">
        <f t="array" ref="E47">_xll.XLT.REF.FLASH.PX(B3,E23,0.5,C47,$E$3)</f>
        <v>373.12429584300429</v>
      </c>
      <c r="F47" s="11" t="str">
        <v>K</v>
      </c>
      <c r="G47" s="11"/>
      <c r="H47" s="12" cm="1">
        <f t="array" ref="H47">_xll.XLT.CONVERT(C47,E47,$E$3,$H$3)</f>
        <v>99.974295843004313</v>
      </c>
      <c r="I47" s="11" t="str" cm="1">
        <f t="array" ref="I47">_xll.XLT.UNITS(C47,$H$3)</f>
        <v>°C</v>
      </c>
      <c r="J47" s="11"/>
      <c r="K47" s="12" cm="1">
        <f t="array" ref="K47">_xll.XLT.CONVERT(C47,E47,$E$3,$K$3)</f>
        <v>211.95373251740767</v>
      </c>
      <c r="L47" s="13" t="str" cm="1">
        <f t="array" ref="L47">_xll.XLT.UNITS(C47,$K$3)</f>
        <v>°F</v>
      </c>
    </row>
    <row r="48" spans="2:12" x14ac:dyDescent="0.35"/>
  </sheetData>
  <mergeCells count="7">
    <mergeCell ref="E2:F2"/>
    <mergeCell ref="H2:I2"/>
    <mergeCell ref="K2:L2"/>
    <mergeCell ref="B3:C3"/>
    <mergeCell ref="E3:F3"/>
    <mergeCell ref="H3:I3"/>
    <mergeCell ref="K3:L3"/>
  </mergeCells>
  <dataValidations count="2">
    <dataValidation type="list" allowBlank="1" showInputMessage="1" showErrorMessage="1" sqref="E3 H3 K3" xr:uid="{38690D09-E050-4B77-B0B1-5B90049B4BF3}">
      <formula1>"SI,METRIC,IMPERIAL"</formula1>
    </dataValidation>
    <dataValidation type="list" allowBlank="1" showInputMessage="1" showErrorMessage="1" sqref="B3" xr:uid="{054813CC-815E-4483-B12A-A586DCF80B13}">
      <formula1>"WATER,AMMONIA,CO2,R134A,R123,R32,OXYGEN,NITROGEN,METHANE,BUTANE"</formula1>
    </dataValidation>
  </dataValidations>
  <printOptions horizontalCentered="1"/>
  <pageMargins left="0.62992125984251968" right="0.62992125984251968" top="0.6692913385826772" bottom="0.6692913385826772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0ADE-9156-4EFD-8E2C-0BD54A570A27}">
  <sheetPr>
    <pageSetUpPr fitToPage="1"/>
  </sheetPr>
  <dimension ref="A1:S48"/>
  <sheetViews>
    <sheetView showGridLines="0" zoomScale="115" zoomScaleNormal="115" workbookViewId="0">
      <selection activeCell="B2" sqref="B2"/>
    </sheetView>
  </sheetViews>
  <sheetFormatPr defaultColWidth="0" defaultRowHeight="14.5" zeroHeight="1" x14ac:dyDescent="0.35"/>
  <cols>
    <col min="1" max="1" width="2.6328125" style="1" customWidth="1"/>
    <col min="2" max="2" width="37" style="1" bestFit="1" customWidth="1"/>
    <col min="3" max="3" width="6.90625" style="1" bestFit="1" customWidth="1"/>
    <col min="4" max="4" width="2.6328125" style="1" customWidth="1"/>
    <col min="5" max="5" width="22.6328125" style="1" customWidth="1"/>
    <col min="6" max="6" width="15.6328125" style="1" customWidth="1"/>
    <col min="7" max="7" width="2.6328125" style="1" customWidth="1"/>
    <col min="8" max="8" width="22.6328125" style="1" customWidth="1"/>
    <col min="9" max="9" width="15.6328125" style="1" customWidth="1"/>
    <col min="10" max="10" width="2.6328125" style="1" customWidth="1"/>
    <col min="11" max="11" width="22.6328125" style="1" customWidth="1"/>
    <col min="12" max="12" width="15.6328125" style="1" customWidth="1"/>
    <col min="13" max="13" width="2.6328125" style="1" customWidth="1"/>
    <col min="14" max="19" width="0" style="1" hidden="1" customWidth="1"/>
    <col min="20" max="16384" width="8.7265625" style="1" hidden="1"/>
  </cols>
  <sheetData>
    <row r="1" spans="2:12" ht="15" thickBot="1" x14ac:dyDescent="0.4"/>
    <row r="2" spans="2:12" ht="17.5" thickBot="1" x14ac:dyDescent="0.45">
      <c r="B2" s="19" t="s">
        <v>64</v>
      </c>
      <c r="C2" s="17"/>
      <c r="D2" s="3"/>
      <c r="E2" s="28"/>
      <c r="F2" s="28"/>
      <c r="G2" s="3"/>
      <c r="H2" s="28"/>
      <c r="I2" s="28"/>
      <c r="J2" s="3"/>
      <c r="K2" s="28"/>
      <c r="L2" s="28"/>
    </row>
    <row r="3" spans="2:12" ht="15" thickBot="1" x14ac:dyDescent="0.4">
      <c r="B3" s="29" t="s">
        <v>0</v>
      </c>
      <c r="C3" s="30"/>
      <c r="D3" s="14"/>
      <c r="E3" s="30" t="s">
        <v>13</v>
      </c>
      <c r="F3" s="30"/>
      <c r="G3" s="14"/>
      <c r="H3" s="30" t="s">
        <v>14</v>
      </c>
      <c r="I3" s="30"/>
      <c r="J3" s="14"/>
      <c r="K3" s="30" t="s">
        <v>15</v>
      </c>
      <c r="L3" s="31"/>
    </row>
    <row r="4" spans="2:12" ht="15" thickBot="1" x14ac:dyDescent="0.4"/>
    <row r="5" spans="2:12" ht="17.5" thickBot="1" x14ac:dyDescent="0.45">
      <c r="B5" s="18" t="s">
        <v>63</v>
      </c>
      <c r="C5" s="17"/>
      <c r="D5" s="3"/>
      <c r="E5" s="18" t="str">
        <f>E3&amp;" UNITS"</f>
        <v>SI UNITS</v>
      </c>
      <c r="F5" s="17"/>
      <c r="G5" s="3"/>
      <c r="H5" s="18" t="str">
        <f>H3&amp;" UNITS"</f>
        <v>METRIC UNITS</v>
      </c>
      <c r="I5" s="17"/>
      <c r="J5" s="3"/>
      <c r="K5" s="18" t="str">
        <f>K3&amp;" UNITS"</f>
        <v>IMPERIAL UNITS</v>
      </c>
      <c r="L5" s="17"/>
    </row>
    <row r="6" spans="2:12" x14ac:dyDescent="0.35">
      <c r="B6" s="4" t="s">
        <v>9</v>
      </c>
      <c r="C6" s="5" t="s">
        <v>10</v>
      </c>
      <c r="D6" s="5"/>
      <c r="E6" s="15">
        <v>101325</v>
      </c>
      <c r="F6" s="5" t="str" cm="1">
        <f t="array" ref="F6:F7">_xll.XLT.UNITS(C6:C7,$E$3)</f>
        <v>Pa</v>
      </c>
      <c r="G6" s="5"/>
      <c r="H6" s="6" cm="1">
        <f t="array" ref="H6">_xll.XLT.CONVERT(C6,E6,$E$3,$H$3)</f>
        <v>1.01325</v>
      </c>
      <c r="I6" s="5" t="str" cm="1">
        <f t="array" ref="I6">_xll.XLT.UNITS(C6,$H$3)</f>
        <v>bar</v>
      </c>
      <c r="J6" s="5"/>
      <c r="K6" s="6" cm="1">
        <f t="array" ref="K6">_xll.XLT.CONVERT(C6,E6,$E$3,$K$3)</f>
        <v>14.695948812979974</v>
      </c>
      <c r="L6" s="7" t="str" cm="1">
        <f t="array" ref="L6">_xll.XLT.UNITS(C6,$K$3)</f>
        <v>psi</v>
      </c>
    </row>
    <row r="7" spans="2:12" ht="15" thickBot="1" x14ac:dyDescent="0.4">
      <c r="B7" s="10" t="s">
        <v>74</v>
      </c>
      <c r="C7" s="11" t="s">
        <v>16</v>
      </c>
      <c r="D7" s="11"/>
      <c r="E7" s="16">
        <v>104920.11980929908</v>
      </c>
      <c r="F7" s="11" t="str">
        <v>J/kg</v>
      </c>
      <c r="G7" s="11"/>
      <c r="H7" s="12" cm="1">
        <f t="array" ref="H7">_xll.XLT.CONVERT(C7,E7,$E$3,$H$3)</f>
        <v>104.92011980929908</v>
      </c>
      <c r="I7" s="11" t="str" cm="1">
        <f t="array" ref="I7">_xll.XLT.UNITS(C7,$H$3)</f>
        <v>kJ/kg</v>
      </c>
      <c r="J7" s="11"/>
      <c r="K7" s="12" cm="1">
        <f t="array" ref="K7">_xll.XLT.CONVERT(C7,E7,$E$3,$K$3)</f>
        <v>45.107532162209409</v>
      </c>
      <c r="L7" s="13" t="str" cm="1">
        <f t="array" ref="L7">_xll.XLT.UNITS(C7,$K$3)</f>
        <v>Btu/lb</v>
      </c>
    </row>
    <row r="8" spans="2:12" x14ac:dyDescent="0.35"/>
    <row r="9" spans="2:12" ht="15" thickBot="1" x14ac:dyDescent="0.4"/>
    <row r="10" spans="2:12" ht="17.5" thickBot="1" x14ac:dyDescent="0.45">
      <c r="B10" s="18" t="s">
        <v>60</v>
      </c>
      <c r="C10" s="17"/>
      <c r="D10" s="3"/>
      <c r="E10" s="18" t="str">
        <f>E3&amp;" UNITS"</f>
        <v>SI UNITS</v>
      </c>
      <c r="F10" s="17"/>
      <c r="G10" s="3"/>
      <c r="H10" s="18" t="str">
        <f>H3&amp;" UNITS"</f>
        <v>METRIC UNITS</v>
      </c>
      <c r="I10" s="17"/>
      <c r="J10" s="3"/>
      <c r="K10" s="18" t="str">
        <f>K3&amp;" UNITS"</f>
        <v>IMPERIAL UNITS</v>
      </c>
      <c r="L10" s="17"/>
    </row>
    <row r="11" spans="2:12" x14ac:dyDescent="0.35">
      <c r="B11" s="4" t="s">
        <v>52</v>
      </c>
      <c r="C11" s="5" t="s">
        <v>1</v>
      </c>
      <c r="D11" s="5"/>
      <c r="E11" s="6" cm="1">
        <f t="array" ref="E11:E14">_xll.XLT.CONSTANTS(B3,C11:C14,$E$3)</f>
        <v>611.65480089686844</v>
      </c>
      <c r="F11" s="5" t="str" cm="1">
        <f t="array" ref="F11:F14">_xll.XLT.UNITS(C11:C14,$E$3)</f>
        <v>Pa</v>
      </c>
      <c r="G11" s="5"/>
      <c r="H11" s="6" cm="1">
        <f t="array" ref="H11">_xll.XLT.CONVERT(C11,E11,$E$3,$H$3)</f>
        <v>6.1165480089686846E-3</v>
      </c>
      <c r="I11" s="5" t="str" cm="1">
        <f t="array" ref="I11">_xll.XLT.UNITS(C11,$H$3)</f>
        <v>bar</v>
      </c>
      <c r="J11" s="5"/>
      <c r="K11" s="6" cm="1">
        <f t="array" ref="K11">_xll.XLT.CONVERT(C11,E11,$E$3,$K$3)</f>
        <v>8.8713028820072398E-2</v>
      </c>
      <c r="L11" s="7" t="str" cm="1">
        <f t="array" ref="L11">_xll.XLT.UNITS(C11,$K$3)</f>
        <v>psi</v>
      </c>
    </row>
    <row r="12" spans="2:12" x14ac:dyDescent="0.35">
      <c r="B12" s="8" t="s">
        <v>53</v>
      </c>
      <c r="C12" s="1" t="s">
        <v>2</v>
      </c>
      <c r="E12" s="2">
        <v>1000000000</v>
      </c>
      <c r="F12" s="1" t="str">
        <v>Pa</v>
      </c>
      <c r="H12" s="2" cm="1">
        <f t="array" ref="H12">_xll.XLT.CONVERT(C12,E12,$E$3,$H$3)</f>
        <v>10000</v>
      </c>
      <c r="I12" s="1" t="str" cm="1">
        <f t="array" ref="I12">_xll.XLT.UNITS(C12,$H$3)</f>
        <v>bar</v>
      </c>
      <c r="K12" s="2" cm="1">
        <f t="array" ref="K12">_xll.XLT.CONVERT(C12,E12,$E$3,$K$3)</f>
        <v>145037.73809997507</v>
      </c>
      <c r="L12" s="9" t="str" cm="1">
        <f t="array" ref="L12">_xll.XLT.UNITS(C12,$K$3)</f>
        <v>psi</v>
      </c>
    </row>
    <row r="13" spans="2:12" x14ac:dyDescent="0.35">
      <c r="B13" s="8" t="s">
        <v>54</v>
      </c>
      <c r="C13" s="1" t="s">
        <v>3</v>
      </c>
      <c r="E13" s="2">
        <v>273.16000000000003</v>
      </c>
      <c r="F13" s="1" t="str">
        <v>K</v>
      </c>
      <c r="H13" s="2" cm="1">
        <f t="array" ref="H13">_xll.XLT.CONVERT(C13,E13,$E$3,$H$3)</f>
        <v>1.0000000000047748E-2</v>
      </c>
      <c r="I13" s="1" t="str" cm="1">
        <f t="array" ref="I13">_xll.XLT.UNITS(C13,$H$3)</f>
        <v>°C</v>
      </c>
      <c r="K13" s="2" cm="1">
        <f t="array" ref="K13">_xll.XLT.CONVERT(C13,E13,$E$3,$K$3)</f>
        <v>32.017999999999972</v>
      </c>
      <c r="L13" s="9" t="str" cm="1">
        <f t="array" ref="L13">_xll.XLT.UNITS(C13,$K$3)</f>
        <v>°F</v>
      </c>
    </row>
    <row r="14" spans="2:12" ht="15" thickBot="1" x14ac:dyDescent="0.4">
      <c r="B14" s="10" t="s">
        <v>55</v>
      </c>
      <c r="C14" s="11" t="s">
        <v>4</v>
      </c>
      <c r="D14" s="11"/>
      <c r="E14" s="12">
        <v>2000</v>
      </c>
      <c r="F14" s="11" t="str">
        <v>K</v>
      </c>
      <c r="G14" s="11"/>
      <c r="H14" s="12" cm="1">
        <f t="array" ref="H14">_xll.XLT.CONVERT(C14,E14,$E$3,$H$3)</f>
        <v>1726.85</v>
      </c>
      <c r="I14" s="11" t="str" cm="1">
        <f t="array" ref="I14">_xll.XLT.UNITS(C14,$H$3)</f>
        <v>°C</v>
      </c>
      <c r="J14" s="11"/>
      <c r="K14" s="12" cm="1">
        <f t="array" ref="K14">_xll.XLT.CONVERT(C14,E14,$E$3,$K$3)</f>
        <v>3140.33</v>
      </c>
      <c r="L14" s="13" t="str" cm="1">
        <f t="array" ref="L14">_xll.XLT.UNITS(C14,$K$3)</f>
        <v>°F</v>
      </c>
    </row>
    <row r="15" spans="2:12" ht="15" thickBot="1" x14ac:dyDescent="0.4"/>
    <row r="16" spans="2:12" ht="17.5" thickBot="1" x14ac:dyDescent="0.45">
      <c r="B16" s="18" t="s">
        <v>61</v>
      </c>
      <c r="C16" s="17"/>
      <c r="D16" s="3"/>
      <c r="E16" s="18" t="str">
        <f>E3&amp;" UNITS"</f>
        <v>SI UNITS</v>
      </c>
      <c r="F16" s="17"/>
      <c r="G16" s="3"/>
      <c r="H16" s="18" t="str">
        <f>H3&amp;" UNITS"</f>
        <v>METRIC UNITS</v>
      </c>
      <c r="I16" s="17"/>
      <c r="J16" s="3"/>
      <c r="K16" s="18" t="str">
        <f>K3&amp;" UNITS"</f>
        <v>IMPERIAL UNITS</v>
      </c>
      <c r="L16" s="17"/>
    </row>
    <row r="17" spans="2:12" x14ac:dyDescent="0.35">
      <c r="B17" s="4" t="s">
        <v>56</v>
      </c>
      <c r="C17" s="5" t="s">
        <v>5</v>
      </c>
      <c r="D17" s="5"/>
      <c r="E17" s="6" cm="1">
        <f t="array" ref="E17:E20">_xll.XLT.CONSTANTS(B3,C17:C20,$E$3)</f>
        <v>22064000</v>
      </c>
      <c r="F17" s="5" t="str" cm="1">
        <f t="array" ref="F17:F20">_xll.XLT.UNITS(C17:C20,$E$3)</f>
        <v>Pa</v>
      </c>
      <c r="G17" s="5"/>
      <c r="H17" s="6" cm="1">
        <f t="array" ref="H17">_xll.XLT.CONVERT(C17,E17,$E$3,$H$3)</f>
        <v>220.64</v>
      </c>
      <c r="I17" s="5" t="str" cm="1">
        <f t="array" ref="I17">_xll.XLT.UNITS(C17,$H$3)</f>
        <v>bar</v>
      </c>
      <c r="J17" s="5"/>
      <c r="K17" s="6" cm="1">
        <f t="array" ref="K17">_xll.XLT.CONVERT(C17,E17,$E$3,$K$3)</f>
        <v>3200.11265343785</v>
      </c>
      <c r="L17" s="7" t="str" cm="1">
        <f t="array" ref="L17">_xll.XLT.UNITS(C17,$K$3)</f>
        <v>psi</v>
      </c>
    </row>
    <row r="18" spans="2:12" x14ac:dyDescent="0.35">
      <c r="B18" s="8" t="s">
        <v>57</v>
      </c>
      <c r="C18" s="1" t="s">
        <v>6</v>
      </c>
      <c r="E18" s="2">
        <v>647.096</v>
      </c>
      <c r="F18" s="1" t="str">
        <v>K</v>
      </c>
      <c r="H18" s="2" cm="1">
        <f t="array" ref="H18">_xll.XLT.CONVERT(C18,E18,$E$3,$H$3)</f>
        <v>373.94600000000003</v>
      </c>
      <c r="I18" s="1" t="str" cm="1">
        <f t="array" ref="I18">_xll.XLT.UNITS(C18,$H$3)</f>
        <v>°C</v>
      </c>
      <c r="K18" s="2" cm="1">
        <f t="array" ref="K18">_xll.XLT.CONVERT(C18,E18,$E$3,$K$3)</f>
        <v>705.10279999999989</v>
      </c>
      <c r="L18" s="9" t="str" cm="1">
        <f t="array" ref="L18">_xll.XLT.UNITS(C18,$K$3)</f>
        <v>°F</v>
      </c>
    </row>
    <row r="19" spans="2:12" x14ac:dyDescent="0.35">
      <c r="B19" s="8" t="s">
        <v>58</v>
      </c>
      <c r="C19" s="1" t="s">
        <v>7</v>
      </c>
      <c r="E19" s="2">
        <v>611.65480089686844</v>
      </c>
      <c r="F19" s="1" t="str">
        <v>Pa</v>
      </c>
      <c r="H19" s="2" cm="1">
        <f t="array" ref="H19">_xll.XLT.CONVERT(C19,E19,$E$3,$H$3)</f>
        <v>6.1165480089686846E-3</v>
      </c>
      <c r="I19" s="1" t="str" cm="1">
        <f t="array" ref="I19">_xll.XLT.UNITS(C19,$H$3)</f>
        <v>bar</v>
      </c>
      <c r="K19" s="2" cm="1">
        <f t="array" ref="K19">_xll.XLT.CONVERT(C19,E19,$E$3,$K$3)</f>
        <v>8.8713028820072398E-2</v>
      </c>
      <c r="L19" s="9" t="str" cm="1">
        <f t="array" ref="L19">_xll.XLT.UNITS(C19,$K$3)</f>
        <v>psi</v>
      </c>
    </row>
    <row r="20" spans="2:12" ht="15" thickBot="1" x14ac:dyDescent="0.4">
      <c r="B20" s="10" t="s">
        <v>59</v>
      </c>
      <c r="C20" s="11" t="s">
        <v>8</v>
      </c>
      <c r="D20" s="11"/>
      <c r="E20" s="12">
        <v>273.16000000000003</v>
      </c>
      <c r="F20" s="11" t="str">
        <v>K</v>
      </c>
      <c r="G20" s="11"/>
      <c r="H20" s="12" cm="1">
        <f t="array" ref="H20">_xll.XLT.CONVERT(C20,E20,$E$3,$H$3)</f>
        <v>1.0000000000047748E-2</v>
      </c>
      <c r="I20" s="11" t="str" cm="1">
        <f t="array" ref="I20">_xll.XLT.UNITS(C20,$H$3)</f>
        <v>°C</v>
      </c>
      <c r="J20" s="11"/>
      <c r="K20" s="12" cm="1">
        <f t="array" ref="K20">_xll.XLT.CONVERT(C20,E20,$E$3,$K$3)</f>
        <v>32.017999999999972</v>
      </c>
      <c r="L20" s="13" t="str" cm="1">
        <f t="array" ref="L20">_xll.XLT.UNITS(C20,$K$3)</f>
        <v>°F</v>
      </c>
    </row>
    <row r="21" spans="2:12" ht="15" thickBot="1" x14ac:dyDescent="0.4">
      <c r="E21" s="2"/>
      <c r="H21" s="2"/>
      <c r="K21" s="2"/>
    </row>
    <row r="22" spans="2:12" ht="17.5" thickBot="1" x14ac:dyDescent="0.45">
      <c r="B22" s="18" t="s">
        <v>62</v>
      </c>
      <c r="C22" s="17"/>
      <c r="D22" s="3"/>
      <c r="E22" s="18" t="str">
        <f>E3&amp;" UNITS"</f>
        <v>SI UNITS</v>
      </c>
      <c r="F22" s="17"/>
      <c r="G22" s="3"/>
      <c r="H22" s="18" t="str">
        <f>H3&amp;" UNITS"</f>
        <v>METRIC UNITS</v>
      </c>
      <c r="I22" s="17"/>
      <c r="J22" s="3"/>
      <c r="K22" s="18" t="str">
        <f>K3&amp;" UNITS"</f>
        <v>IMPERIAL UNITS</v>
      </c>
      <c r="L22" s="17"/>
    </row>
    <row r="23" spans="2:12" x14ac:dyDescent="0.35">
      <c r="B23" s="4" t="s">
        <v>9</v>
      </c>
      <c r="C23" s="5" t="s">
        <v>10</v>
      </c>
      <c r="D23" s="5"/>
      <c r="E23" s="6" cm="1">
        <f t="array" ref="E23:E43">_xll.XLT.REF.FLASH.PH($B$3,$E$6,$E$7,C23:C43,$E$3)</f>
        <v>101324.99996286399</v>
      </c>
      <c r="F23" s="5" t="str" cm="1">
        <f t="array" ref="F23:F43">_xll.XLT.UNITS(C23:C43,$E$3)</f>
        <v>Pa</v>
      </c>
      <c r="G23" s="5"/>
      <c r="H23" s="6" cm="1">
        <f t="array" ref="H23">_xll.XLT.CONVERT(C23,E23,$E$3,$H$3)</f>
        <v>1.0132499996286399</v>
      </c>
      <c r="I23" s="5" t="str" cm="1">
        <f t="array" ref="I23">_xll.XLT.UNITS(C23,$H$3)</f>
        <v>bar</v>
      </c>
      <c r="J23" s="5"/>
      <c r="K23" s="6" cm="1">
        <f t="array" ref="K23">_xll.XLT.CONVERT(C23,E23,$E$3,$K$3)</f>
        <v>14.695948807593853</v>
      </c>
      <c r="L23" s="7" t="str" cm="1">
        <f t="array" ref="L23">_xll.XLT.UNITS(C23,$K$3)</f>
        <v>psi</v>
      </c>
    </row>
    <row r="24" spans="2:12" x14ac:dyDescent="0.35">
      <c r="B24" s="8" t="s">
        <v>11</v>
      </c>
      <c r="C24" s="1" t="s">
        <v>12</v>
      </c>
      <c r="E24" s="2">
        <v>298.1500000000018</v>
      </c>
      <c r="F24" s="1" t="str">
        <v>K</v>
      </c>
      <c r="H24" s="2" cm="1">
        <f t="array" ref="H24">_xll.XLT.CONVERT(C24,E24,$E$3,$H$3)</f>
        <v>25.000000000001819</v>
      </c>
      <c r="I24" s="1" t="str" cm="1">
        <f t="array" ref="I24">_xll.XLT.UNITS(C24,$H$3)</f>
        <v>°C</v>
      </c>
      <c r="K24" s="2" cm="1">
        <f t="array" ref="K24">_xll.XLT.CONVERT(C24,E24,$E$3,$K$3)</f>
        <v>77.00000000000324</v>
      </c>
      <c r="L24" s="9" t="str" cm="1">
        <f t="array" ref="L24">_xll.XLT.UNITS(C24,$K$3)</f>
        <v>°F</v>
      </c>
    </row>
    <row r="25" spans="2:12" x14ac:dyDescent="0.35">
      <c r="B25" s="8" t="s">
        <v>17</v>
      </c>
      <c r="C25" s="1" t="s">
        <v>16</v>
      </c>
      <c r="E25" s="2">
        <v>104920.1198093131</v>
      </c>
      <c r="F25" s="1" t="str">
        <v>J/kg</v>
      </c>
      <c r="H25" s="2" cm="1">
        <f t="array" ref="H25">_xll.XLT.CONVERT(C25,E25,$E$3,$H$3)</f>
        <v>104.92011980931309</v>
      </c>
      <c r="I25" s="1" t="str" cm="1">
        <f t="array" ref="I25">_xll.XLT.UNITS(C25,$H$3)</f>
        <v>kJ/kg</v>
      </c>
      <c r="K25" s="2" cm="1">
        <f t="array" ref="K25">_xll.XLT.CONVERT(C25,E25,$E$3,$K$3)</f>
        <v>45.107532162215435</v>
      </c>
      <c r="L25" s="9" t="str" cm="1">
        <f t="array" ref="L25">_xll.XLT.UNITS(C25,$K$3)</f>
        <v>Btu/lb</v>
      </c>
    </row>
    <row r="26" spans="2:12" x14ac:dyDescent="0.35">
      <c r="B26" s="8" t="s">
        <v>18</v>
      </c>
      <c r="C26" s="1" t="s">
        <v>19</v>
      </c>
      <c r="E26" s="2">
        <v>367.19964210567167</v>
      </c>
      <c r="F26" s="1" t="str">
        <v>J/kg-K</v>
      </c>
      <c r="H26" s="2" cm="1">
        <f t="array" ref="H26">_xll.XLT.CONVERT(C26,E26,$E$3,$H$3)</f>
        <v>0.36719964210567169</v>
      </c>
      <c r="I26" s="1" t="str" cm="1">
        <f t="array" ref="I26">_xll.XLT.UNITS(C26,$H$3)</f>
        <v>kJ/kg-°C</v>
      </c>
      <c r="K26" s="2" cm="1">
        <f t="array" ref="K26">_xll.XLT.CONVERT(C26,E26,$E$3,$K$3)</f>
        <v>8.7704127760024758E-2</v>
      </c>
      <c r="L26" s="9" t="str" cm="1">
        <f t="array" ref="L26">_xll.XLT.UNITS(C26,$K$3)</f>
        <v>Btu/lb-°F</v>
      </c>
    </row>
    <row r="27" spans="2:12" x14ac:dyDescent="0.35">
      <c r="B27" s="8" t="s">
        <v>20</v>
      </c>
      <c r="C27" s="1" t="s">
        <v>21</v>
      </c>
      <c r="E27" s="2">
        <v>104818.49477533568</v>
      </c>
      <c r="F27" s="1" t="str">
        <v>J/kg</v>
      </c>
      <c r="H27" s="2" cm="1">
        <f t="array" ref="H27">_xll.XLT.CONVERT(C27,E27,$E$3,$H$3)</f>
        <v>104.81849477533568</v>
      </c>
      <c r="I27" s="1" t="str" cm="1">
        <f t="array" ref="I27">_xll.XLT.UNITS(C27,$H$3)</f>
        <v>kJ/kg</v>
      </c>
      <c r="K27" s="2" cm="1">
        <f t="array" ref="K27">_xll.XLT.CONVERT(C27,E27,$E$3,$K$3)</f>
        <v>45.063841261967191</v>
      </c>
      <c r="L27" s="9" t="str" cm="1">
        <f t="array" ref="L27">_xll.XLT.UNITS(C27,$K$3)</f>
        <v>Btu/lb</v>
      </c>
    </row>
    <row r="28" spans="2:12" x14ac:dyDescent="0.35">
      <c r="B28" s="8" t="s">
        <v>26</v>
      </c>
      <c r="C28" s="1" t="s">
        <v>27</v>
      </c>
      <c r="E28" s="2">
        <v>-4560.4534844936288</v>
      </c>
      <c r="F28" s="1" t="str">
        <v>J/kg</v>
      </c>
      <c r="H28" s="2" cm="1">
        <f t="array" ref="H28">_xll.XLT.CONVERT(C28,E28,$E$3,$H$3)</f>
        <v>-4.5604534844936291</v>
      </c>
      <c r="I28" s="1" t="str" cm="1">
        <f t="array" ref="I28">_xll.XLT.UNITS(C28,$H$3)</f>
        <v>kJ/kg</v>
      </c>
      <c r="K28" s="2" cm="1">
        <f t="array" ref="K28">_xll.XLT.CONVERT(C28,E28,$E$3,$K$3)</f>
        <v>-1.9606420827573641</v>
      </c>
      <c r="L28" s="9" t="str" cm="1">
        <f t="array" ref="L28">_xll.XLT.UNITS(C28,$K$3)</f>
        <v>Btu/lb</v>
      </c>
    </row>
    <row r="29" spans="2:12" x14ac:dyDescent="0.35">
      <c r="B29" s="8" t="s">
        <v>28</v>
      </c>
      <c r="C29" s="1" t="s">
        <v>29</v>
      </c>
      <c r="E29" s="2">
        <v>-4662.0785184710367</v>
      </c>
      <c r="F29" s="1" t="str">
        <v>J/kg</v>
      </c>
      <c r="H29" s="2" cm="1">
        <f t="array" ref="H29">_xll.XLT.CONVERT(C29,E29,$E$3,$H$3)</f>
        <v>-4.6620785184710369</v>
      </c>
      <c r="I29" s="1" t="str" cm="1">
        <f t="array" ref="I29">_xll.XLT.UNITS(C29,$H$3)</f>
        <v>kJ/kg</v>
      </c>
      <c r="K29" s="2" cm="1">
        <f t="array" ref="K29">_xll.XLT.CONVERT(C29,E29,$E$3,$K$3)</f>
        <v>-2.0043329830056047</v>
      </c>
      <c r="L29" s="9" t="str" cm="1">
        <f t="array" ref="L29">_xll.XLT.UNITS(C29,$K$3)</f>
        <v>Btu/lb</v>
      </c>
    </row>
    <row r="30" spans="2:12" x14ac:dyDescent="0.35">
      <c r="B30" s="8" t="s">
        <v>22</v>
      </c>
      <c r="C30" s="1" t="s">
        <v>23</v>
      </c>
      <c r="E30" s="2">
        <v>1.0029611054986778E-3</v>
      </c>
      <c r="F30" s="1" t="str">
        <v>m³/kg</v>
      </c>
      <c r="H30" s="2" cm="1">
        <f t="array" ref="H30">_xll.XLT.CONVERT(C30,E30,$E$3,$H$3)</f>
        <v>1.0029611054986778E-3</v>
      </c>
      <c r="I30" s="1" t="str" cm="1">
        <f t="array" ref="I30">_xll.XLT.UNITS(C30,$H$3)</f>
        <v>m³/kg</v>
      </c>
      <c r="K30" s="2" cm="1">
        <f t="array" ref="K30">_xll.XLT.CONVERT(C30,E30,$E$3,$K$3)</f>
        <v>1.6065895733937144E-2</v>
      </c>
      <c r="L30" s="9" t="str" cm="1">
        <f t="array" ref="L30">_xll.XLT.UNITS(C30,$K$3)</f>
        <v>ft³/lb</v>
      </c>
    </row>
    <row r="31" spans="2:12" x14ac:dyDescent="0.35">
      <c r="B31" s="8" t="s">
        <v>24</v>
      </c>
      <c r="C31" s="1" t="s">
        <v>25</v>
      </c>
      <c r="E31" s="2">
        <v>997.04763676034497</v>
      </c>
      <c r="F31" s="1" t="str">
        <v>kg/m³</v>
      </c>
      <c r="H31" s="2" cm="1">
        <f t="array" ref="H31">_xll.XLT.CONVERT(C31,E31,$E$3,$H$3)</f>
        <v>997.04763676034497</v>
      </c>
      <c r="I31" s="1" t="str" cm="1">
        <f t="array" ref="I31">_xll.XLT.UNITS(C31,$H$3)</f>
        <v>kg/m³</v>
      </c>
      <c r="K31" s="2" cm="1">
        <f t="array" ref="K31">_xll.XLT.CONVERT(C31,E31,$E$3,$K$3)</f>
        <v>62.24365056021297</v>
      </c>
      <c r="L31" s="9" t="str" cm="1">
        <f t="array" ref="L31">_xll.XLT.UNITS(C31,$K$3)</f>
        <v>lb/ft³</v>
      </c>
    </row>
    <row r="32" spans="2:12" x14ac:dyDescent="0.35">
      <c r="B32" s="8" t="s">
        <v>82</v>
      </c>
      <c r="C32" s="1" t="s">
        <v>82</v>
      </c>
      <c r="E32" s="26" t="str">
        <v>LIQUID</v>
      </c>
      <c r="F32" s="1" t="str">
        <v>-</v>
      </c>
      <c r="H32" s="26" t="str" cm="1">
        <f t="array" ref="H32">_xll.XLT.CONVERT(C32,E32,$E$3,$H$3)</f>
        <v>LIQUID</v>
      </c>
      <c r="I32" s="1" t="str" cm="1">
        <f t="array" ref="I32">_xll.XLT.UNITS(C32,$H$3)</f>
        <v>-</v>
      </c>
      <c r="K32" s="26" t="str" cm="1">
        <f t="array" ref="K32">_xll.XLT.CONVERT(C32,E32,$E$3,$K$3)</f>
        <v>LIQUID</v>
      </c>
      <c r="L32" s="9" t="str" cm="1">
        <f t="array" ref="L32">_xll.XLT.UNITS(C32,$K$3)</f>
        <v>-</v>
      </c>
    </row>
    <row r="33" spans="2:12" x14ac:dyDescent="0.35">
      <c r="B33" s="8" t="s">
        <v>30</v>
      </c>
      <c r="C33" s="1" t="s">
        <v>31</v>
      </c>
      <c r="E33" s="2">
        <v>1496.7013844164533</v>
      </c>
      <c r="F33" s="1" t="str">
        <v>m/s</v>
      </c>
      <c r="H33" s="2" cm="1">
        <f t="array" ref="H33">_xll.XLT.CONVERT(C33,E33,$E$3,$H$3)</f>
        <v>1496.7013844164533</v>
      </c>
      <c r="I33" s="1" t="str" cm="1">
        <f t="array" ref="I33">_xll.XLT.UNITS(C33,$H$3)</f>
        <v>m/s</v>
      </c>
      <c r="K33" s="2" cm="1">
        <f t="array" ref="K33">_xll.XLT.CONVERT(C33,E33,$E$3,$K$3)</f>
        <v>4910.4376129148732</v>
      </c>
      <c r="L33" s="9" t="str" cm="1">
        <f t="array" ref="L33">_xll.XLT.UNITS(C33,$K$3)</f>
        <v>ft/s</v>
      </c>
    </row>
    <row r="34" spans="2:12" x14ac:dyDescent="0.35">
      <c r="B34" s="8" t="s">
        <v>32</v>
      </c>
      <c r="C34" s="1" t="s">
        <v>33</v>
      </c>
      <c r="E34" s="2">
        <v>8.9002248907765508E-4</v>
      </c>
      <c r="F34" s="1" t="str">
        <v>Pa s</v>
      </c>
      <c r="H34" s="2" cm="1">
        <f t="array" ref="H34">_xll.XLT.CONVERT(C34,E34,$E$3,$H$3)</f>
        <v>0.89002248907765513</v>
      </c>
      <c r="I34" s="1" t="str" cm="1">
        <f t="array" ref="I34">_xll.XLT.UNITS(C34,$H$3)</f>
        <v>cP</v>
      </c>
      <c r="K34" s="2" cm="1">
        <f t="array" ref="K34">_xll.XLT.CONVERT(C34,E34,$E$3,$K$3)</f>
        <v>2.1530429994118494</v>
      </c>
      <c r="L34" s="9" t="str" cm="1">
        <f t="array" ref="L34">_xll.XLT.UNITS(C34,$K$3)</f>
        <v>lb/ft-h</v>
      </c>
    </row>
    <row r="35" spans="2:12" x14ac:dyDescent="0.35">
      <c r="B35" s="8" t="s">
        <v>34</v>
      </c>
      <c r="C35" s="1" t="s">
        <v>35</v>
      </c>
      <c r="E35" s="2">
        <v>8.9265793956401006E-7</v>
      </c>
      <c r="F35" s="1" t="str">
        <v>m²/s</v>
      </c>
      <c r="H35" s="2" cm="1">
        <f t="array" ref="H35">_xll.XLT.CONVERT(C35,E35,$E$3,$H$3)</f>
        <v>0.89265793956401007</v>
      </c>
      <c r="I35" s="1" t="str" cm="1">
        <f t="array" ref="I35">_xll.XLT.UNITS(C35,$H$3)</f>
        <v>mm²/s</v>
      </c>
      <c r="K35" s="2" cm="1">
        <f t="array" ref="K35">_xll.XLT.CONVERT(C35,E35,$E$3,$K$3)</f>
        <v>9.6084900942316858E-6</v>
      </c>
      <c r="L35" s="9" t="str" cm="1">
        <f t="array" ref="L35">_xll.XLT.UNITS(C35,$K$3)</f>
        <v>ft²/s</v>
      </c>
    </row>
    <row r="36" spans="2:12" x14ac:dyDescent="0.35">
      <c r="B36" s="8" t="s">
        <v>36</v>
      </c>
      <c r="C36" s="1" t="s">
        <v>37</v>
      </c>
      <c r="E36" s="2">
        <v>0.60651608021979286</v>
      </c>
      <c r="F36" s="1" t="str">
        <v>W/m-K</v>
      </c>
      <c r="H36" s="2" cm="1">
        <f t="array" ref="H36">_xll.XLT.CONVERT(C36,E36,$E$3,$H$3)</f>
        <v>0.60651608021979286</v>
      </c>
      <c r="I36" s="1" t="str" cm="1">
        <f t="array" ref="I36">_xll.XLT.UNITS(C36,$H$3)</f>
        <v>W/m-°C</v>
      </c>
      <c r="K36" s="2" cm="1">
        <f t="array" ref="K36">_xll.XLT.CONVERT(C36,E36,$E$3,$K$3)</f>
        <v>0.35043851146253235</v>
      </c>
      <c r="L36" s="9" t="str" cm="1">
        <f t="array" ref="L36">_xll.XLT.UNITS(C36,$K$3)</f>
        <v>Btu/h-ft-°F</v>
      </c>
    </row>
    <row r="37" spans="2:12" x14ac:dyDescent="0.35">
      <c r="B37" s="8" t="s">
        <v>38</v>
      </c>
      <c r="C37" s="1" t="s">
        <v>39</v>
      </c>
      <c r="E37" s="2">
        <v>4181.3149907702746</v>
      </c>
      <c r="F37" s="1" t="str">
        <v>J/kg-K</v>
      </c>
      <c r="H37" s="2" cm="1">
        <f t="array" ref="H37">_xll.XLT.CONVERT(C37,E37,$E$3,$H$3)</f>
        <v>4.1813149907702742</v>
      </c>
      <c r="I37" s="1" t="str" cm="1">
        <f t="array" ref="I37">_xll.XLT.UNITS(C37,$H$3)</f>
        <v>kJ/kg-°C</v>
      </c>
      <c r="K37" s="2" cm="1">
        <f t="array" ref="K37">_xll.XLT.CONVERT(C37,E37,$E$3,$K$3)</f>
        <v>0.99868992805251622</v>
      </c>
      <c r="L37" s="9" t="str" cm="1">
        <f t="array" ref="L37">_xll.XLT.UNITS(C37,$K$3)</f>
        <v>Btu/lb-°F</v>
      </c>
    </row>
    <row r="38" spans="2:12" x14ac:dyDescent="0.35">
      <c r="B38" s="8" t="s">
        <v>40</v>
      </c>
      <c r="C38" s="1" t="s">
        <v>41</v>
      </c>
      <c r="E38" s="2">
        <v>4137.5648784145251</v>
      </c>
      <c r="F38" s="1" t="str">
        <v>J/kg-K</v>
      </c>
      <c r="H38" s="2" cm="1">
        <f t="array" ref="H38">_xll.XLT.CONVERT(C38,E38,$E$3,$H$3)</f>
        <v>4.1375648784145254</v>
      </c>
      <c r="I38" s="1" t="str" cm="1">
        <f t="array" ref="I38">_xll.XLT.UNITS(C38,$H$3)</f>
        <v>kJ/kg-°C</v>
      </c>
      <c r="K38" s="2" cm="1">
        <f t="array" ref="K38">_xll.XLT.CONVERT(C38,E38,$E$3,$K$3)</f>
        <v>0.98824039323935342</v>
      </c>
      <c r="L38" s="9" t="str" cm="1">
        <f t="array" ref="L38">_xll.XLT.UNITS(C38,$K$3)</f>
        <v>Btu/lb-°F</v>
      </c>
    </row>
    <row r="39" spans="2:12" x14ac:dyDescent="0.35">
      <c r="B39" s="8" t="s">
        <v>42</v>
      </c>
      <c r="C39" s="1" t="s">
        <v>43</v>
      </c>
      <c r="E39" s="2">
        <v>2.5728890194873146E-4</v>
      </c>
      <c r="F39" s="1" t="str">
        <v>1/K</v>
      </c>
      <c r="H39" s="2" cm="1">
        <f t="array" ref="H39">_xll.XLT.CONVERT(C39,E39,$E$3,$H$3)</f>
        <v>2.5728890194873146E-4</v>
      </c>
      <c r="I39" s="1" t="str" cm="1">
        <f t="array" ref="I39">_xll.XLT.UNITS(C39,$H$3)</f>
        <v>1/°C</v>
      </c>
      <c r="K39" s="2" cm="1">
        <f t="array" ref="K39">_xll.XLT.CONVERT(C39,E39,$E$3,$K$3)</f>
        <v>1.4293827886040637E-4</v>
      </c>
      <c r="L39" s="9" t="str" cm="1">
        <f t="array" ref="L39">_xll.XLT.UNITS(C39,$K$3)</f>
        <v>1/°F</v>
      </c>
    </row>
    <row r="40" spans="2:12" x14ac:dyDescent="0.35">
      <c r="B40" s="8" t="s">
        <v>44</v>
      </c>
      <c r="C40" s="1" t="s">
        <v>51</v>
      </c>
      <c r="E40" s="2">
        <v>4.5246171732869111E-10</v>
      </c>
      <c r="F40" s="1" t="str">
        <v>1/Pa</v>
      </c>
      <c r="H40" s="2" cm="1">
        <f t="array" ref="H40">_xll.XLT.CONVERT(C40,E40,$E$3,$H$3)</f>
        <v>4.5246171732869109E-5</v>
      </c>
      <c r="I40" s="1" t="str" cm="1">
        <f t="array" ref="I40">_xll.XLT.UNITS(C40,$H$3)</f>
        <v>1/bar</v>
      </c>
      <c r="K40" s="2" cm="1">
        <f t="array" ref="K40">_xll.XLT.CONVERT(C40,E40,$E$3,$K$3)</f>
        <v>3.1196137174781885E-6</v>
      </c>
      <c r="L40" s="9" t="str" cm="1">
        <f t="array" ref="L40">_xll.XLT.UNITS(C40,$K$3)</f>
        <v>1/psi</v>
      </c>
    </row>
    <row r="41" spans="2:12" x14ac:dyDescent="0.35">
      <c r="B41" s="8" t="s">
        <v>45</v>
      </c>
      <c r="C41" s="1" t="s">
        <v>46</v>
      </c>
      <c r="E41" s="2">
        <v>6.1358049639087326</v>
      </c>
      <c r="F41" s="1" t="str">
        <v>-</v>
      </c>
      <c r="H41" s="2" cm="1">
        <f t="array" ref="H41">_xll.XLT.CONVERT(C41,E41,$E$3,$H$3)</f>
        <v>6.1358049639087326</v>
      </c>
      <c r="I41" s="1" t="str" cm="1">
        <f t="array" ref="I41">_xll.XLT.UNITS(C41,$H$3)</f>
        <v>-</v>
      </c>
      <c r="K41" s="2" cm="1">
        <f t="array" ref="K41">_xll.XLT.CONVERT(C41,E41,$E$3,$K$3)</f>
        <v>6.1358049639087326</v>
      </c>
      <c r="L41" s="9" t="str" cm="1">
        <f t="array" ref="L41">_xll.XLT.UNITS(C41,$K$3)</f>
        <v>-</v>
      </c>
    </row>
    <row r="42" spans="2:12" x14ac:dyDescent="0.35">
      <c r="B42" s="8" t="s">
        <v>47</v>
      </c>
      <c r="C42" s="1" t="s">
        <v>48</v>
      </c>
      <c r="E42" s="2">
        <v>0</v>
      </c>
      <c r="F42" s="1" t="str">
        <v>-</v>
      </c>
      <c r="H42" s="2" cm="1">
        <f t="array" ref="H42">_xll.XLT.CONVERT(C42,E42,$E$3,$H$3)</f>
        <v>0</v>
      </c>
      <c r="I42" s="1" t="str" cm="1">
        <f t="array" ref="I42">_xll.XLT.UNITS(C42,$H$3)</f>
        <v>-</v>
      </c>
      <c r="K42" s="2" cm="1">
        <f t="array" ref="K42">_xll.XLT.CONVERT(C42,E42,$E$3,$K$3)</f>
        <v>0</v>
      </c>
      <c r="L42" s="9" t="str" cm="1">
        <f t="array" ref="L42">_xll.XLT.UNITS(C42,$K$3)</f>
        <v>-</v>
      </c>
    </row>
    <row r="43" spans="2:12" ht="15" thickBot="1" x14ac:dyDescent="0.4">
      <c r="B43" s="10" t="s">
        <v>49</v>
      </c>
      <c r="C43" s="11" t="s">
        <v>50</v>
      </c>
      <c r="D43" s="11"/>
      <c r="E43" s="12">
        <v>7.3854540279671976E-4</v>
      </c>
      <c r="F43" s="11" t="str">
        <v>-</v>
      </c>
      <c r="G43" s="11"/>
      <c r="H43" s="12" cm="1">
        <f t="array" ref="H43">_xll.XLT.CONVERT(C43,E43,$E$3,$H$3)</f>
        <v>7.3854540279671976E-4</v>
      </c>
      <c r="I43" s="11" t="str" cm="1">
        <f t="array" ref="I43">_xll.XLT.UNITS(C43,$H$3)</f>
        <v>-</v>
      </c>
      <c r="J43" s="11"/>
      <c r="K43" s="12" cm="1">
        <f t="array" ref="K43">_xll.XLT.CONVERT(C43,E43,$E$3,$K$3)</f>
        <v>7.3854540279671976E-4</v>
      </c>
      <c r="L43" s="13" t="str" cm="1">
        <f t="array" ref="L43">_xll.XLT.UNITS(C43,$K$3)</f>
        <v>-</v>
      </c>
    </row>
    <row r="44" spans="2:12" ht="15" thickBot="1" x14ac:dyDescent="0.4"/>
    <row r="45" spans="2:12" ht="17.5" thickBot="1" x14ac:dyDescent="0.45">
      <c r="B45" s="20" t="s">
        <v>65</v>
      </c>
      <c r="C45" s="17"/>
      <c r="D45" s="3"/>
      <c r="E45" s="20" t="str">
        <f>E3&amp;" UNITS"</f>
        <v>SI UNITS</v>
      </c>
      <c r="F45" s="17"/>
      <c r="G45" s="3"/>
      <c r="H45" s="20" t="str">
        <f>H3&amp;" UNITS"</f>
        <v>METRIC UNITS</v>
      </c>
      <c r="I45" s="17"/>
      <c r="J45" s="3"/>
      <c r="K45" s="20" t="str">
        <f>K3&amp;" UNITS"</f>
        <v>IMPERIAL UNITS</v>
      </c>
      <c r="L45" s="17"/>
    </row>
    <row r="46" spans="2:12" x14ac:dyDescent="0.35">
      <c r="B46" s="4" t="s">
        <v>66</v>
      </c>
      <c r="C46" s="5" t="s">
        <v>10</v>
      </c>
      <c r="D46" s="5"/>
      <c r="E46" s="6" cm="1">
        <f t="array" ref="E46">_xll.XLT.Ref.FLASH.TX(B3,E24,0.5,C46,$E$3)</f>
        <v>3169.929338919701</v>
      </c>
      <c r="F46" s="5" t="str" cm="1">
        <f t="array" ref="F46:F47">_xll.XLT.UNITS(C46:C47,$E$3)</f>
        <v>Pa</v>
      </c>
      <c r="G46" s="5"/>
      <c r="H46" s="6" cm="1">
        <f t="array" ref="H46">_xll.XLT.CONVERT(C46,E46,$E$3,$H$3)</f>
        <v>3.1699293389197011E-2</v>
      </c>
      <c r="I46" s="5" t="str" cm="1">
        <f t="array" ref="I46">_xll.XLT.UNITS(C46,$H$3)</f>
        <v>bar</v>
      </c>
      <c r="J46" s="5"/>
      <c r="K46" s="6" cm="1">
        <f t="array" ref="K46">_xll.XLT.CONVERT(C46,E46,$E$3,$K$3)</f>
        <v>0.45975938125366272</v>
      </c>
      <c r="L46" s="7" t="str" cm="1">
        <f t="array" ref="L46">_xll.XLT.UNITS(C46,$K$3)</f>
        <v>psi</v>
      </c>
    </row>
    <row r="47" spans="2:12" ht="15" thickBot="1" x14ac:dyDescent="0.4">
      <c r="B47" s="10" t="s">
        <v>67</v>
      </c>
      <c r="C47" s="11" t="s">
        <v>12</v>
      </c>
      <c r="D47" s="11"/>
      <c r="E47" s="12" cm="1">
        <f t="array" ref="E47">_xll.XLT.REF.FLASH.PX(B3,E23,0.5,C47,$E$3)</f>
        <v>373.12429583741584</v>
      </c>
      <c r="F47" s="11" t="str">
        <v>K</v>
      </c>
      <c r="G47" s="11"/>
      <c r="H47" s="12" cm="1">
        <f t="array" ref="H47">_xll.XLT.CONVERT(C47,E47,$E$3,$H$3)</f>
        <v>99.974295837415866</v>
      </c>
      <c r="I47" s="11" t="str" cm="1">
        <f t="array" ref="I47">_xll.XLT.UNITS(C47,$H$3)</f>
        <v>°C</v>
      </c>
      <c r="J47" s="11"/>
      <c r="K47" s="12" cm="1">
        <f t="array" ref="K47">_xll.XLT.CONVERT(C47,E47,$E$3,$K$3)</f>
        <v>211.95373250734855</v>
      </c>
      <c r="L47" s="13" t="str" cm="1">
        <f t="array" ref="L47">_xll.XLT.UNITS(C47,$K$3)</f>
        <v>°F</v>
      </c>
    </row>
    <row r="48" spans="2:12" x14ac:dyDescent="0.35"/>
  </sheetData>
  <mergeCells count="7">
    <mergeCell ref="E2:F2"/>
    <mergeCell ref="H2:I2"/>
    <mergeCell ref="K2:L2"/>
    <mergeCell ref="B3:C3"/>
    <mergeCell ref="E3:F3"/>
    <mergeCell ref="H3:I3"/>
    <mergeCell ref="K3:L3"/>
  </mergeCells>
  <dataValidations count="2">
    <dataValidation type="list" allowBlank="1" showInputMessage="1" showErrorMessage="1" sqref="B3" xr:uid="{06F42436-E80D-4834-BC39-6B801826376E}">
      <formula1>"WATER,AMMONIA,CO2,R134A,R123,R32,OXYGEN,NITROGEN,METHANE,BUTANE"</formula1>
    </dataValidation>
    <dataValidation type="list" allowBlank="1" showInputMessage="1" showErrorMessage="1" sqref="E3 H3 K3" xr:uid="{EC50BB3A-2AC8-4221-B8EE-B9C7D6CAB417}">
      <formula1>"SI,METRIC,IMPERIAL"</formula1>
    </dataValidation>
  </dataValidations>
  <printOptions horizontalCentered="1"/>
  <pageMargins left="0.62992125984251968" right="0.62992125984251968" top="0.6692913385826772" bottom="0.6692913385826772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4CF1-F4DA-41FC-A6B6-BE0EA8A3BD16}">
  <sheetPr>
    <pageSetUpPr fitToPage="1"/>
  </sheetPr>
  <dimension ref="A1:S48"/>
  <sheetViews>
    <sheetView showGridLines="0" zoomScale="115" zoomScaleNormal="115" workbookViewId="0">
      <selection activeCell="B2" sqref="B2"/>
    </sheetView>
  </sheetViews>
  <sheetFormatPr defaultColWidth="0" defaultRowHeight="14.5" zeroHeight="1" x14ac:dyDescent="0.35"/>
  <cols>
    <col min="1" max="1" width="2.6328125" style="1" customWidth="1"/>
    <col min="2" max="2" width="37" style="1" bestFit="1" customWidth="1"/>
    <col min="3" max="3" width="6.90625" style="1" bestFit="1" customWidth="1"/>
    <col min="4" max="4" width="2.6328125" style="1" customWidth="1"/>
    <col min="5" max="5" width="22.6328125" style="1" customWidth="1"/>
    <col min="6" max="6" width="15.6328125" style="1" customWidth="1"/>
    <col min="7" max="7" width="2.6328125" style="1" customWidth="1"/>
    <col min="8" max="8" width="22.6328125" style="1" customWidth="1"/>
    <col min="9" max="9" width="15.6328125" style="1" customWidth="1"/>
    <col min="10" max="10" width="2.6328125" style="1" customWidth="1"/>
    <col min="11" max="11" width="22.6328125" style="1" customWidth="1"/>
    <col min="12" max="12" width="15.6328125" style="1" customWidth="1"/>
    <col min="13" max="13" width="2.6328125" style="1" customWidth="1"/>
    <col min="14" max="19" width="0" style="1" hidden="1" customWidth="1"/>
    <col min="20" max="16384" width="8.7265625" style="1" hidden="1"/>
  </cols>
  <sheetData>
    <row r="1" spans="2:12" ht="15" thickBot="1" x14ac:dyDescent="0.4"/>
    <row r="2" spans="2:12" ht="17.5" thickBot="1" x14ac:dyDescent="0.45">
      <c r="B2" s="19" t="s">
        <v>64</v>
      </c>
      <c r="C2" s="17"/>
      <c r="D2" s="3"/>
      <c r="E2" s="28"/>
      <c r="F2" s="28"/>
      <c r="G2" s="3"/>
      <c r="H2" s="28"/>
      <c r="I2" s="28"/>
      <c r="J2" s="3"/>
      <c r="K2" s="28"/>
      <c r="L2" s="28"/>
    </row>
    <row r="3" spans="2:12" ht="15" thickBot="1" x14ac:dyDescent="0.4">
      <c r="B3" s="29" t="s">
        <v>0</v>
      </c>
      <c r="C3" s="30"/>
      <c r="D3" s="14"/>
      <c r="E3" s="30" t="s">
        <v>13</v>
      </c>
      <c r="F3" s="30"/>
      <c r="G3" s="14"/>
      <c r="H3" s="30" t="s">
        <v>14</v>
      </c>
      <c r="I3" s="30"/>
      <c r="J3" s="14"/>
      <c r="K3" s="30" t="s">
        <v>15</v>
      </c>
      <c r="L3" s="31"/>
    </row>
    <row r="4" spans="2:12" ht="15" thickBot="1" x14ac:dyDescent="0.4"/>
    <row r="5" spans="2:12" ht="17.5" thickBot="1" x14ac:dyDescent="0.45">
      <c r="B5" s="18" t="s">
        <v>63</v>
      </c>
      <c r="C5" s="17"/>
      <c r="D5" s="3"/>
      <c r="E5" s="18" t="str">
        <f>E3&amp;" UNITS"</f>
        <v>SI UNITS</v>
      </c>
      <c r="F5" s="17"/>
      <c r="G5" s="3"/>
      <c r="H5" s="18" t="str">
        <f>H3&amp;" UNITS"</f>
        <v>METRIC UNITS</v>
      </c>
      <c r="I5" s="17"/>
      <c r="J5" s="3"/>
      <c r="K5" s="18" t="str">
        <f>K3&amp;" UNITS"</f>
        <v>IMPERIAL UNITS</v>
      </c>
      <c r="L5" s="17"/>
    </row>
    <row r="6" spans="2:12" x14ac:dyDescent="0.35">
      <c r="B6" s="4" t="s">
        <v>9</v>
      </c>
      <c r="C6" s="5" t="s">
        <v>10</v>
      </c>
      <c r="D6" s="5"/>
      <c r="E6" s="15">
        <v>101325</v>
      </c>
      <c r="F6" s="5" t="str" cm="1">
        <f t="array" ref="F6:F7">_xll.XLT.UNITS(C6:C7,$E$3)</f>
        <v>Pa</v>
      </c>
      <c r="G6" s="5"/>
      <c r="H6" s="6" cm="1">
        <f t="array" ref="H6">_xll.XLT.CONVERT(C6,E6,$E$3,$H$3)</f>
        <v>1.01325</v>
      </c>
      <c r="I6" s="5" t="str" cm="1">
        <f t="array" ref="I6">_xll.XLT.UNITS(C6,$H$3)</f>
        <v>bar</v>
      </c>
      <c r="J6" s="5"/>
      <c r="K6" s="6" cm="1">
        <f t="array" ref="K6">_xll.XLT.CONVERT(C6,E6,$E$3,$K$3)</f>
        <v>14.695948812979974</v>
      </c>
      <c r="L6" s="7" t="str" cm="1">
        <f t="array" ref="L6">_xll.XLT.UNITS(C6,$K$3)</f>
        <v>psi</v>
      </c>
    </row>
    <row r="7" spans="2:12" ht="15" thickBot="1" x14ac:dyDescent="0.4">
      <c r="B7" s="10" t="s">
        <v>75</v>
      </c>
      <c r="C7" s="11" t="s">
        <v>19</v>
      </c>
      <c r="D7" s="11"/>
      <c r="E7" s="16">
        <v>367.19964210567167</v>
      </c>
      <c r="F7" s="11" t="str">
        <v>J/kg-K</v>
      </c>
      <c r="G7" s="11"/>
      <c r="H7" s="12" cm="1">
        <f t="array" ref="H7">_xll.XLT.CONVERT(C7,E7,$E$3,$H$3)</f>
        <v>0.36719964210567169</v>
      </c>
      <c r="I7" s="11" t="str" cm="1">
        <f t="array" ref="I7">_xll.XLT.UNITS(C7,$H$3)</f>
        <v>kJ/kg-°C</v>
      </c>
      <c r="J7" s="11"/>
      <c r="K7" s="12" cm="1">
        <f t="array" ref="K7">_xll.XLT.CONVERT(C7,E7,$E$3,$K$3)</f>
        <v>8.7704127760024758E-2</v>
      </c>
      <c r="L7" s="13" t="str" cm="1">
        <f t="array" ref="L7">_xll.XLT.UNITS(C7,$K$3)</f>
        <v>Btu/lb-°F</v>
      </c>
    </row>
    <row r="8" spans="2:12" x14ac:dyDescent="0.35"/>
    <row r="9" spans="2:12" ht="15" thickBot="1" x14ac:dyDescent="0.4"/>
    <row r="10" spans="2:12" ht="17.5" thickBot="1" x14ac:dyDescent="0.45">
      <c r="B10" s="18" t="s">
        <v>60</v>
      </c>
      <c r="C10" s="17"/>
      <c r="D10" s="3"/>
      <c r="E10" s="18" t="str">
        <f>E3&amp;" UNITS"</f>
        <v>SI UNITS</v>
      </c>
      <c r="F10" s="17"/>
      <c r="G10" s="3"/>
      <c r="H10" s="18" t="str">
        <f>H3&amp;" UNITS"</f>
        <v>METRIC UNITS</v>
      </c>
      <c r="I10" s="17"/>
      <c r="J10" s="3"/>
      <c r="K10" s="18" t="str">
        <f>K3&amp;" UNITS"</f>
        <v>IMPERIAL UNITS</v>
      </c>
      <c r="L10" s="17"/>
    </row>
    <row r="11" spans="2:12" x14ac:dyDescent="0.35">
      <c r="B11" s="4" t="s">
        <v>52</v>
      </c>
      <c r="C11" s="5" t="s">
        <v>1</v>
      </c>
      <c r="D11" s="5"/>
      <c r="E11" s="6" cm="1">
        <f t="array" ref="E11:E14">_xll.XLT.CONSTANTS(B3,C11:C14,$E$3)</f>
        <v>611.65480089686844</v>
      </c>
      <c r="F11" s="5" t="str" cm="1">
        <f t="array" ref="F11:F14">_xll.XLT.UNITS(C11:C14,$E$3)</f>
        <v>Pa</v>
      </c>
      <c r="G11" s="5"/>
      <c r="H11" s="6" cm="1">
        <f t="array" ref="H11">_xll.XLT.CONVERT(C11,E11,$E$3,$H$3)</f>
        <v>6.1165480089686846E-3</v>
      </c>
      <c r="I11" s="5" t="str" cm="1">
        <f t="array" ref="I11">_xll.XLT.UNITS(C11,$H$3)</f>
        <v>bar</v>
      </c>
      <c r="J11" s="5"/>
      <c r="K11" s="6" cm="1">
        <f t="array" ref="K11">_xll.XLT.CONVERT(C11,E11,$E$3,$K$3)</f>
        <v>8.8713028820072398E-2</v>
      </c>
      <c r="L11" s="7" t="str" cm="1">
        <f t="array" ref="L11">_xll.XLT.UNITS(C11,$K$3)</f>
        <v>psi</v>
      </c>
    </row>
    <row r="12" spans="2:12" x14ac:dyDescent="0.35">
      <c r="B12" s="8" t="s">
        <v>53</v>
      </c>
      <c r="C12" s="1" t="s">
        <v>2</v>
      </c>
      <c r="E12" s="2">
        <v>1000000000</v>
      </c>
      <c r="F12" s="1" t="str">
        <v>Pa</v>
      </c>
      <c r="H12" s="2" cm="1">
        <f t="array" ref="H12">_xll.XLT.CONVERT(C12,E12,$E$3,$H$3)</f>
        <v>10000</v>
      </c>
      <c r="I12" s="1" t="str" cm="1">
        <f t="array" ref="I12">_xll.XLT.UNITS(C12,$H$3)</f>
        <v>bar</v>
      </c>
      <c r="K12" s="2" cm="1">
        <f t="array" ref="K12">_xll.XLT.CONVERT(C12,E12,$E$3,$K$3)</f>
        <v>145037.73809997507</v>
      </c>
      <c r="L12" s="9" t="str" cm="1">
        <f t="array" ref="L12">_xll.XLT.UNITS(C12,$K$3)</f>
        <v>psi</v>
      </c>
    </row>
    <row r="13" spans="2:12" x14ac:dyDescent="0.35">
      <c r="B13" s="8" t="s">
        <v>54</v>
      </c>
      <c r="C13" s="1" t="s">
        <v>3</v>
      </c>
      <c r="E13" s="2">
        <v>273.16000000000003</v>
      </c>
      <c r="F13" s="1" t="str">
        <v>K</v>
      </c>
      <c r="H13" s="2" cm="1">
        <f t="array" ref="H13">_xll.XLT.CONVERT(C13,E13,$E$3,$H$3)</f>
        <v>1.0000000000047748E-2</v>
      </c>
      <c r="I13" s="1" t="str" cm="1">
        <f t="array" ref="I13">_xll.XLT.UNITS(C13,$H$3)</f>
        <v>°C</v>
      </c>
      <c r="K13" s="2" cm="1">
        <f t="array" ref="K13">_xll.XLT.CONVERT(C13,E13,$E$3,$K$3)</f>
        <v>32.017999999999972</v>
      </c>
      <c r="L13" s="9" t="str" cm="1">
        <f t="array" ref="L13">_xll.XLT.UNITS(C13,$K$3)</f>
        <v>°F</v>
      </c>
    </row>
    <row r="14" spans="2:12" ht="15" thickBot="1" x14ac:dyDescent="0.4">
      <c r="B14" s="10" t="s">
        <v>55</v>
      </c>
      <c r="C14" s="11" t="s">
        <v>4</v>
      </c>
      <c r="D14" s="11"/>
      <c r="E14" s="12">
        <v>2000</v>
      </c>
      <c r="F14" s="11" t="str">
        <v>K</v>
      </c>
      <c r="G14" s="11"/>
      <c r="H14" s="12" cm="1">
        <f t="array" ref="H14">_xll.XLT.CONVERT(C14,E14,$E$3,$H$3)</f>
        <v>1726.85</v>
      </c>
      <c r="I14" s="11" t="str" cm="1">
        <f t="array" ref="I14">_xll.XLT.UNITS(C14,$H$3)</f>
        <v>°C</v>
      </c>
      <c r="J14" s="11"/>
      <c r="K14" s="12" cm="1">
        <f t="array" ref="K14">_xll.XLT.CONVERT(C14,E14,$E$3,$K$3)</f>
        <v>3140.33</v>
      </c>
      <c r="L14" s="13" t="str" cm="1">
        <f t="array" ref="L14">_xll.XLT.UNITS(C14,$K$3)</f>
        <v>°F</v>
      </c>
    </row>
    <row r="15" spans="2:12" ht="15" thickBot="1" x14ac:dyDescent="0.4"/>
    <row r="16" spans="2:12" ht="17.5" thickBot="1" x14ac:dyDescent="0.45">
      <c r="B16" s="18" t="s">
        <v>61</v>
      </c>
      <c r="C16" s="17"/>
      <c r="D16" s="3"/>
      <c r="E16" s="18" t="str">
        <f>E3&amp;" UNITS"</f>
        <v>SI UNITS</v>
      </c>
      <c r="F16" s="17"/>
      <c r="G16" s="3"/>
      <c r="H16" s="18" t="str">
        <f>H3&amp;" UNITS"</f>
        <v>METRIC UNITS</v>
      </c>
      <c r="I16" s="17"/>
      <c r="J16" s="3"/>
      <c r="K16" s="18" t="str">
        <f>K3&amp;" UNITS"</f>
        <v>IMPERIAL UNITS</v>
      </c>
      <c r="L16" s="17"/>
    </row>
    <row r="17" spans="2:12" x14ac:dyDescent="0.35">
      <c r="B17" s="4" t="s">
        <v>56</v>
      </c>
      <c r="C17" s="5" t="s">
        <v>5</v>
      </c>
      <c r="D17" s="5"/>
      <c r="E17" s="6" cm="1">
        <f t="array" ref="E17:E20">_xll.XLT.CONSTANTS(B3,C17:C20,$E$3)</f>
        <v>22064000</v>
      </c>
      <c r="F17" s="5" t="str" cm="1">
        <f t="array" ref="F17:F20">_xll.XLT.UNITS(C17:C20,$E$3)</f>
        <v>Pa</v>
      </c>
      <c r="G17" s="5"/>
      <c r="H17" s="6" cm="1">
        <f t="array" ref="H17">_xll.XLT.CONVERT(C17,E17,$E$3,$H$3)</f>
        <v>220.64</v>
      </c>
      <c r="I17" s="5" t="str" cm="1">
        <f t="array" ref="I17">_xll.XLT.UNITS(C17,$H$3)</f>
        <v>bar</v>
      </c>
      <c r="J17" s="5"/>
      <c r="K17" s="6" cm="1">
        <f t="array" ref="K17">_xll.XLT.CONVERT(C17,E17,$E$3,$K$3)</f>
        <v>3200.11265343785</v>
      </c>
      <c r="L17" s="7" t="str" cm="1">
        <f t="array" ref="L17">_xll.XLT.UNITS(C17,$K$3)</f>
        <v>psi</v>
      </c>
    </row>
    <row r="18" spans="2:12" x14ac:dyDescent="0.35">
      <c r="B18" s="8" t="s">
        <v>57</v>
      </c>
      <c r="C18" s="1" t="s">
        <v>6</v>
      </c>
      <c r="E18" s="2">
        <v>647.096</v>
      </c>
      <c r="F18" s="1" t="str">
        <v>K</v>
      </c>
      <c r="H18" s="2" cm="1">
        <f t="array" ref="H18">_xll.XLT.CONVERT(C18,E18,$E$3,$H$3)</f>
        <v>373.94600000000003</v>
      </c>
      <c r="I18" s="1" t="str" cm="1">
        <f t="array" ref="I18">_xll.XLT.UNITS(C18,$H$3)</f>
        <v>°C</v>
      </c>
      <c r="K18" s="2" cm="1">
        <f t="array" ref="K18">_xll.XLT.CONVERT(C18,E18,$E$3,$K$3)</f>
        <v>705.10279999999989</v>
      </c>
      <c r="L18" s="9" t="str" cm="1">
        <f t="array" ref="L18">_xll.XLT.UNITS(C18,$K$3)</f>
        <v>°F</v>
      </c>
    </row>
    <row r="19" spans="2:12" x14ac:dyDescent="0.35">
      <c r="B19" s="8" t="s">
        <v>58</v>
      </c>
      <c r="C19" s="1" t="s">
        <v>7</v>
      </c>
      <c r="E19" s="2">
        <v>611.65480089686844</v>
      </c>
      <c r="F19" s="1" t="str">
        <v>Pa</v>
      </c>
      <c r="H19" s="2" cm="1">
        <f t="array" ref="H19">_xll.XLT.CONVERT(C19,E19,$E$3,$H$3)</f>
        <v>6.1165480089686846E-3</v>
      </c>
      <c r="I19" s="1" t="str" cm="1">
        <f t="array" ref="I19">_xll.XLT.UNITS(C19,$H$3)</f>
        <v>bar</v>
      </c>
      <c r="K19" s="2" cm="1">
        <f t="array" ref="K19">_xll.XLT.CONVERT(C19,E19,$E$3,$K$3)</f>
        <v>8.8713028820072398E-2</v>
      </c>
      <c r="L19" s="9" t="str" cm="1">
        <f t="array" ref="L19">_xll.XLT.UNITS(C19,$K$3)</f>
        <v>psi</v>
      </c>
    </row>
    <row r="20" spans="2:12" ht="15" thickBot="1" x14ac:dyDescent="0.4">
      <c r="B20" s="10" t="s">
        <v>59</v>
      </c>
      <c r="C20" s="11" t="s">
        <v>8</v>
      </c>
      <c r="D20" s="11"/>
      <c r="E20" s="12">
        <v>273.16000000000003</v>
      </c>
      <c r="F20" s="11" t="str">
        <v>K</v>
      </c>
      <c r="G20" s="11"/>
      <c r="H20" s="12" cm="1">
        <f t="array" ref="H20">_xll.XLT.CONVERT(C20,E20,$E$3,$H$3)</f>
        <v>1.0000000000047748E-2</v>
      </c>
      <c r="I20" s="11" t="str" cm="1">
        <f t="array" ref="I20">_xll.XLT.UNITS(C20,$H$3)</f>
        <v>°C</v>
      </c>
      <c r="J20" s="11"/>
      <c r="K20" s="12" cm="1">
        <f t="array" ref="K20">_xll.XLT.CONVERT(C20,E20,$E$3,$K$3)</f>
        <v>32.017999999999972</v>
      </c>
      <c r="L20" s="13" t="str" cm="1">
        <f t="array" ref="L20">_xll.XLT.UNITS(C20,$K$3)</f>
        <v>°F</v>
      </c>
    </row>
    <row r="21" spans="2:12" ht="15" thickBot="1" x14ac:dyDescent="0.4">
      <c r="E21" s="2"/>
      <c r="H21" s="2"/>
      <c r="K21" s="2"/>
    </row>
    <row r="22" spans="2:12" ht="17.5" thickBot="1" x14ac:dyDescent="0.45">
      <c r="B22" s="18" t="s">
        <v>62</v>
      </c>
      <c r="C22" s="17"/>
      <c r="D22" s="3"/>
      <c r="E22" s="18" t="str">
        <f>E3&amp;" UNITS"</f>
        <v>SI UNITS</v>
      </c>
      <c r="F22" s="17"/>
      <c r="G22" s="3"/>
      <c r="H22" s="18" t="str">
        <f>H3&amp;" UNITS"</f>
        <v>METRIC UNITS</v>
      </c>
      <c r="I22" s="17"/>
      <c r="J22" s="3"/>
      <c r="K22" s="18" t="str">
        <f>K3&amp;" UNITS"</f>
        <v>IMPERIAL UNITS</v>
      </c>
      <c r="L22" s="17"/>
    </row>
    <row r="23" spans="2:12" x14ac:dyDescent="0.35">
      <c r="B23" s="4" t="s">
        <v>9</v>
      </c>
      <c r="C23" s="5" t="s">
        <v>10</v>
      </c>
      <c r="D23" s="5"/>
      <c r="E23" s="6" cm="1">
        <f t="array" ref="E23:E43">_xll.XLT.REF.FLASH.PS($B$3,$E$6,$E$7,C23:C43,$E$3)</f>
        <v>101325.00006412639</v>
      </c>
      <c r="F23" s="5" t="str" cm="1">
        <f t="array" ref="F23:F43">_xll.XLT.UNITS(C23:C43,$E$3)</f>
        <v>Pa</v>
      </c>
      <c r="G23" s="5"/>
      <c r="H23" s="6" cm="1">
        <f t="array" ref="H23">_xll.XLT.CONVERT(C23,E23,$E$3,$H$3)</f>
        <v>1.0132500006412639</v>
      </c>
      <c r="I23" s="5" t="str" cm="1">
        <f t="array" ref="I23">_xll.XLT.UNITS(C23,$H$3)</f>
        <v>bar</v>
      </c>
      <c r="J23" s="5"/>
      <c r="K23" s="6" cm="1">
        <f t="array" ref="K23">_xll.XLT.CONVERT(C23,E23,$E$3,$K$3)</f>
        <v>14.695948822280721</v>
      </c>
      <c r="L23" s="7" t="str" cm="1">
        <f t="array" ref="L23">_xll.XLT.UNITS(C23,$K$3)</f>
        <v>psi</v>
      </c>
    </row>
    <row r="24" spans="2:12" x14ac:dyDescent="0.35">
      <c r="B24" s="8" t="s">
        <v>11</v>
      </c>
      <c r="C24" s="1" t="s">
        <v>12</v>
      </c>
      <c r="E24" s="2">
        <v>298.14999999999537</v>
      </c>
      <c r="F24" s="1" t="str">
        <v>K</v>
      </c>
      <c r="H24" s="2" cm="1">
        <f t="array" ref="H24">_xll.XLT.CONVERT(C24,E24,$E$3,$H$3)</f>
        <v>24.999999999995396</v>
      </c>
      <c r="I24" s="1" t="str" cm="1">
        <f t="array" ref="I24">_xll.XLT.UNITS(C24,$H$3)</f>
        <v>°C</v>
      </c>
      <c r="K24" s="2" cm="1">
        <f t="array" ref="K24">_xll.XLT.CONVERT(C24,E24,$E$3,$K$3)</f>
        <v>76.999999999991644</v>
      </c>
      <c r="L24" s="9" t="str" cm="1">
        <f t="array" ref="L24">_xll.XLT.UNITS(C24,$K$3)</f>
        <v>°F</v>
      </c>
    </row>
    <row r="25" spans="2:12" x14ac:dyDescent="0.35">
      <c r="B25" s="8" t="s">
        <v>17</v>
      </c>
      <c r="C25" s="1" t="s">
        <v>16</v>
      </c>
      <c r="E25" s="2">
        <v>104920.11980936457</v>
      </c>
      <c r="F25" s="1" t="str">
        <v>J/kg</v>
      </c>
      <c r="H25" s="2" cm="1">
        <f t="array" ref="H25">_xll.XLT.CONVERT(C25,E25,$E$3,$H$3)</f>
        <v>104.92011980936456</v>
      </c>
      <c r="I25" s="1" t="str" cm="1">
        <f t="array" ref="I25">_xll.XLT.UNITS(C25,$H$3)</f>
        <v>kJ/kg</v>
      </c>
      <c r="K25" s="2" cm="1">
        <f t="array" ref="K25">_xll.XLT.CONVERT(C25,E25,$E$3,$K$3)</f>
        <v>45.107532162237561</v>
      </c>
      <c r="L25" s="9" t="str" cm="1">
        <f t="array" ref="L25">_xll.XLT.UNITS(C25,$K$3)</f>
        <v>Btu/lb</v>
      </c>
    </row>
    <row r="26" spans="2:12" x14ac:dyDescent="0.35">
      <c r="B26" s="8" t="s">
        <v>18</v>
      </c>
      <c r="C26" s="1" t="s">
        <v>19</v>
      </c>
      <c r="E26" s="2">
        <v>367.19964210550523</v>
      </c>
      <c r="F26" s="1" t="str">
        <v>J/kg-K</v>
      </c>
      <c r="H26" s="2" cm="1">
        <f t="array" ref="H26">_xll.XLT.CONVERT(C26,E26,$E$3,$H$3)</f>
        <v>0.36719964210550521</v>
      </c>
      <c r="I26" s="1" t="str" cm="1">
        <f t="array" ref="I26">_xll.XLT.UNITS(C26,$H$3)</f>
        <v>kJ/kg-°C</v>
      </c>
      <c r="K26" s="2" cm="1">
        <f t="array" ref="K26">_xll.XLT.CONVERT(C26,E26,$E$3,$K$3)</f>
        <v>8.7704127759985012E-2</v>
      </c>
      <c r="L26" s="9" t="str" cm="1">
        <f t="array" ref="L26">_xll.XLT.UNITS(C26,$K$3)</f>
        <v>Btu/lb-°F</v>
      </c>
    </row>
    <row r="27" spans="2:12" x14ac:dyDescent="0.35">
      <c r="B27" s="8" t="s">
        <v>20</v>
      </c>
      <c r="C27" s="1" t="s">
        <v>21</v>
      </c>
      <c r="E27" s="2">
        <v>104818.49477528558</v>
      </c>
      <c r="F27" s="1" t="str">
        <v>J/kg</v>
      </c>
      <c r="H27" s="2" cm="1">
        <f t="array" ref="H27">_xll.XLT.CONVERT(C27,E27,$E$3,$H$3)</f>
        <v>104.81849477528559</v>
      </c>
      <c r="I27" s="1" t="str" cm="1">
        <f t="array" ref="I27">_xll.XLT.UNITS(C27,$H$3)</f>
        <v>kJ/kg</v>
      </c>
      <c r="K27" s="2" cm="1">
        <f t="array" ref="K27">_xll.XLT.CONVERT(C27,E27,$E$3,$K$3)</f>
        <v>45.063841261945647</v>
      </c>
      <c r="L27" s="9" t="str" cm="1">
        <f t="array" ref="L27">_xll.XLT.UNITS(C27,$K$3)</f>
        <v>Btu/lb</v>
      </c>
    </row>
    <row r="28" spans="2:12" x14ac:dyDescent="0.35">
      <c r="B28" s="8" t="s">
        <v>26</v>
      </c>
      <c r="C28" s="1" t="s">
        <v>27</v>
      </c>
      <c r="E28" s="2">
        <v>-4560.4534843902602</v>
      </c>
      <c r="F28" s="1" t="str">
        <v>J/kg</v>
      </c>
      <c r="H28" s="2" cm="1">
        <f t="array" ref="H28">_xll.XLT.CONVERT(C28,E28,$E$3,$H$3)</f>
        <v>-4.5604534843902602</v>
      </c>
      <c r="I28" s="1" t="str" cm="1">
        <f t="array" ref="I28">_xll.XLT.UNITS(C28,$H$3)</f>
        <v>kJ/kg</v>
      </c>
      <c r="K28" s="2" cm="1">
        <f t="array" ref="K28">_xll.XLT.CONVERT(C28,E28,$E$3,$K$3)</f>
        <v>-1.9606420827129236</v>
      </c>
      <c r="L28" s="9" t="str" cm="1">
        <f t="array" ref="L28">_xll.XLT.UNITS(C28,$K$3)</f>
        <v>Btu/lb</v>
      </c>
    </row>
    <row r="29" spans="2:12" x14ac:dyDescent="0.35">
      <c r="B29" s="8" t="s">
        <v>28</v>
      </c>
      <c r="C29" s="1" t="s">
        <v>29</v>
      </c>
      <c r="E29" s="2">
        <v>-4662.0785184692259</v>
      </c>
      <c r="F29" s="1" t="str">
        <v>J/kg</v>
      </c>
      <c r="H29" s="2" cm="1">
        <f t="array" ref="H29">_xll.XLT.CONVERT(C29,E29,$E$3,$H$3)</f>
        <v>-4.6620785184692259</v>
      </c>
      <c r="I29" s="1" t="str" cm="1">
        <f t="array" ref="I29">_xll.XLT.UNITS(C29,$H$3)</f>
        <v>kJ/kg</v>
      </c>
      <c r="K29" s="2" cm="1">
        <f t="array" ref="K29">_xll.XLT.CONVERT(C29,E29,$E$3,$K$3)</f>
        <v>-2.0043329830048262</v>
      </c>
      <c r="L29" s="9" t="str" cm="1">
        <f t="array" ref="L29">_xll.XLT.UNITS(C29,$K$3)</f>
        <v>Btu/lb</v>
      </c>
    </row>
    <row r="30" spans="2:12" x14ac:dyDescent="0.35">
      <c r="B30" s="8" t="s">
        <v>22</v>
      </c>
      <c r="C30" s="1" t="s">
        <v>23</v>
      </c>
      <c r="E30" s="2">
        <v>1.0029611054986388E-3</v>
      </c>
      <c r="F30" s="1" t="str">
        <v>m³/kg</v>
      </c>
      <c r="H30" s="2" cm="1">
        <f t="array" ref="H30">_xll.XLT.CONVERT(C30,E30,$E$3,$H$3)</f>
        <v>1.0029611054986388E-3</v>
      </c>
      <c r="I30" s="1" t="str" cm="1">
        <f t="array" ref="I30">_xll.XLT.UNITS(C30,$H$3)</f>
        <v>m³/kg</v>
      </c>
      <c r="K30" s="2" cm="1">
        <f t="array" ref="K30">_xll.XLT.CONVERT(C30,E30,$E$3,$K$3)</f>
        <v>1.6065895733936516E-2</v>
      </c>
      <c r="L30" s="9" t="str" cm="1">
        <f t="array" ref="L30">_xll.XLT.UNITS(C30,$K$3)</f>
        <v>ft³/lb</v>
      </c>
    </row>
    <row r="31" spans="2:12" x14ac:dyDescent="0.35">
      <c r="B31" s="8" t="s">
        <v>24</v>
      </c>
      <c r="C31" s="1" t="s">
        <v>25</v>
      </c>
      <c r="E31" s="2">
        <v>997.04763676038397</v>
      </c>
      <c r="F31" s="1" t="str">
        <v>kg/m³</v>
      </c>
      <c r="H31" s="2" cm="1">
        <f t="array" ref="H31">_xll.XLT.CONVERT(C31,E31,$E$3,$H$3)</f>
        <v>997.04763676038397</v>
      </c>
      <c r="I31" s="1" t="str" cm="1">
        <f t="array" ref="I31">_xll.XLT.UNITS(C31,$H$3)</f>
        <v>kg/m³</v>
      </c>
      <c r="K31" s="2" cm="1">
        <f t="array" ref="K31">_xll.XLT.CONVERT(C31,E31,$E$3,$K$3)</f>
        <v>62.243650560215407</v>
      </c>
      <c r="L31" s="9" t="str" cm="1">
        <f t="array" ref="L31">_xll.XLT.UNITS(C31,$K$3)</f>
        <v>lb/ft³</v>
      </c>
    </row>
    <row r="32" spans="2:12" x14ac:dyDescent="0.35">
      <c r="B32" s="8" t="s">
        <v>82</v>
      </c>
      <c r="C32" s="1" t="s">
        <v>82</v>
      </c>
      <c r="E32" s="26" t="str">
        <v>LIQUID</v>
      </c>
      <c r="F32" s="1" t="str">
        <v>-</v>
      </c>
      <c r="H32" s="26" t="str" cm="1">
        <f t="array" ref="H32">_xll.XLT.CONVERT(C32,E32,$E$3,$H$3)</f>
        <v>LIQUID</v>
      </c>
      <c r="I32" s="1" t="str" cm="1">
        <f t="array" ref="I32">_xll.XLT.UNITS(C32,$H$3)</f>
        <v>-</v>
      </c>
      <c r="K32" s="26" t="str" cm="1">
        <f t="array" ref="K32">_xll.XLT.CONVERT(C32,E32,$E$3,$K$3)</f>
        <v>LIQUID</v>
      </c>
      <c r="L32" s="9" t="str" cm="1">
        <f t="array" ref="L32">_xll.XLT.UNITS(C32,$K$3)</f>
        <v>-</v>
      </c>
    </row>
    <row r="33" spans="2:12" x14ac:dyDescent="0.35">
      <c r="B33" s="8" t="s">
        <v>30</v>
      </c>
      <c r="C33" s="1" t="s">
        <v>31</v>
      </c>
      <c r="E33" s="2">
        <v>1496.7013844164846</v>
      </c>
      <c r="F33" s="1" t="str">
        <v>m/s</v>
      </c>
      <c r="H33" s="2" cm="1">
        <f t="array" ref="H33">_xll.XLT.CONVERT(C33,E33,$E$3,$H$3)</f>
        <v>1496.7013844164846</v>
      </c>
      <c r="I33" s="1" t="str" cm="1">
        <f t="array" ref="I33">_xll.XLT.UNITS(C33,$H$3)</f>
        <v>m/s</v>
      </c>
      <c r="K33" s="2" cm="1">
        <f t="array" ref="K33">_xll.XLT.CONVERT(C33,E33,$E$3,$K$3)</f>
        <v>4910.4376129149759</v>
      </c>
      <c r="L33" s="9" t="str" cm="1">
        <f t="array" ref="L33">_xll.XLT.UNITS(C33,$K$3)</f>
        <v>ft/s</v>
      </c>
    </row>
    <row r="34" spans="2:12" x14ac:dyDescent="0.35">
      <c r="B34" s="8" t="s">
        <v>32</v>
      </c>
      <c r="C34" s="1" t="s">
        <v>33</v>
      </c>
      <c r="E34" s="2">
        <v>8.9002248907778063E-4</v>
      </c>
      <c r="F34" s="1" t="str">
        <v>Pa s</v>
      </c>
      <c r="H34" s="2" cm="1">
        <f t="array" ref="H34">_xll.XLT.CONVERT(C34,E34,$E$3,$H$3)</f>
        <v>0.89002248907778059</v>
      </c>
      <c r="I34" s="1" t="str" cm="1">
        <f t="array" ref="I34">_xll.XLT.UNITS(C34,$H$3)</f>
        <v>cP</v>
      </c>
      <c r="K34" s="2" cm="1">
        <f t="array" ref="K34">_xll.XLT.CONVERT(C34,E34,$E$3,$K$3)</f>
        <v>2.1530429994121532</v>
      </c>
      <c r="L34" s="9" t="str" cm="1">
        <f t="array" ref="L34">_xll.XLT.UNITS(C34,$K$3)</f>
        <v>lb/ft-h</v>
      </c>
    </row>
    <row r="35" spans="2:12" x14ac:dyDescent="0.35">
      <c r="B35" s="8" t="s">
        <v>34</v>
      </c>
      <c r="C35" s="1" t="s">
        <v>35</v>
      </c>
      <c r="E35" s="2">
        <v>8.9265793956410111E-7</v>
      </c>
      <c r="F35" s="1" t="str">
        <v>m²/s</v>
      </c>
      <c r="H35" s="2" cm="1">
        <f t="array" ref="H35">_xll.XLT.CONVERT(C35,E35,$E$3,$H$3)</f>
        <v>0.89265793956410111</v>
      </c>
      <c r="I35" s="1" t="str" cm="1">
        <f t="array" ref="I35">_xll.XLT.UNITS(C35,$H$3)</f>
        <v>mm²/s</v>
      </c>
      <c r="K35" s="2" cm="1">
        <f t="array" ref="K35">_xll.XLT.CONVERT(C35,E35,$E$3,$K$3)</f>
        <v>9.608490094232665E-6</v>
      </c>
      <c r="L35" s="9" t="str" cm="1">
        <f t="array" ref="L35">_xll.XLT.UNITS(C35,$K$3)</f>
        <v>ft²/s</v>
      </c>
    </row>
    <row r="36" spans="2:12" x14ac:dyDescent="0.35">
      <c r="B36" s="8" t="s">
        <v>36</v>
      </c>
      <c r="C36" s="1" t="s">
        <v>37</v>
      </c>
      <c r="E36" s="2">
        <v>0.60651608021983494</v>
      </c>
      <c r="F36" s="1" t="str">
        <v>W/m-K</v>
      </c>
      <c r="H36" s="2" cm="1">
        <f t="array" ref="H36">_xll.XLT.CONVERT(C36,E36,$E$3,$H$3)</f>
        <v>0.60651608021983494</v>
      </c>
      <c r="I36" s="1" t="str" cm="1">
        <f t="array" ref="I36">_xll.XLT.UNITS(C36,$H$3)</f>
        <v>W/m-°C</v>
      </c>
      <c r="K36" s="2" cm="1">
        <f t="array" ref="K36">_xll.XLT.CONVERT(C36,E36,$E$3,$K$3)</f>
        <v>0.35043851146255672</v>
      </c>
      <c r="L36" s="9" t="str" cm="1">
        <f t="array" ref="L36">_xll.XLT.UNITS(C36,$K$3)</f>
        <v>Btu/h-ft-°F</v>
      </c>
    </row>
    <row r="37" spans="2:12" x14ac:dyDescent="0.35">
      <c r="B37" s="8" t="s">
        <v>38</v>
      </c>
      <c r="C37" s="1" t="s">
        <v>39</v>
      </c>
      <c r="E37" s="2">
        <v>4181.3149907703864</v>
      </c>
      <c r="F37" s="1" t="str">
        <v>J/kg-K</v>
      </c>
      <c r="H37" s="2" cm="1">
        <f t="array" ref="H37">_xll.XLT.CONVERT(C37,E37,$E$3,$H$3)</f>
        <v>4.1813149907703862</v>
      </c>
      <c r="I37" s="1" t="str" cm="1">
        <f t="array" ref="I37">_xll.XLT.UNITS(C37,$H$3)</f>
        <v>kJ/kg-°C</v>
      </c>
      <c r="K37" s="2" cm="1">
        <f t="array" ref="K37">_xll.XLT.CONVERT(C37,E37,$E$3,$K$3)</f>
        <v>0.99868992805254275</v>
      </c>
      <c r="L37" s="9" t="str" cm="1">
        <f t="array" ref="L37">_xll.XLT.UNITS(C37,$K$3)</f>
        <v>Btu/lb-°F</v>
      </c>
    </row>
    <row r="38" spans="2:12" x14ac:dyDescent="0.35">
      <c r="B38" s="8" t="s">
        <v>40</v>
      </c>
      <c r="C38" s="1" t="s">
        <v>41</v>
      </c>
      <c r="E38" s="2">
        <v>4137.5648784146906</v>
      </c>
      <c r="F38" s="1" t="str">
        <v>J/kg-K</v>
      </c>
      <c r="H38" s="2" cm="1">
        <f t="array" ref="H38">_xll.XLT.CONVERT(C38,E38,$E$3,$H$3)</f>
        <v>4.1375648784146906</v>
      </c>
      <c r="I38" s="1" t="str" cm="1">
        <f t="array" ref="I38">_xll.XLT.UNITS(C38,$H$3)</f>
        <v>kJ/kg-°C</v>
      </c>
      <c r="K38" s="2" cm="1">
        <f t="array" ref="K38">_xll.XLT.CONVERT(C38,E38,$E$3,$K$3)</f>
        <v>0.98824039323939294</v>
      </c>
      <c r="L38" s="9" t="str" cm="1">
        <f t="array" ref="L38">_xll.XLT.UNITS(C38,$K$3)</f>
        <v>Btu/lb-°F</v>
      </c>
    </row>
    <row r="39" spans="2:12" x14ac:dyDescent="0.35">
      <c r="B39" s="8" t="s">
        <v>42</v>
      </c>
      <c r="C39" s="1" t="s">
        <v>43</v>
      </c>
      <c r="E39" s="2">
        <v>2.5728890194856466E-4</v>
      </c>
      <c r="F39" s="1" t="str">
        <v>1/K</v>
      </c>
      <c r="H39" s="2" cm="1">
        <f t="array" ref="H39">_xll.XLT.CONVERT(C39,E39,$E$3,$H$3)</f>
        <v>2.5728890194856466E-4</v>
      </c>
      <c r="I39" s="1" t="str" cm="1">
        <f t="array" ref="I39">_xll.XLT.UNITS(C39,$H$3)</f>
        <v>1/°C</v>
      </c>
      <c r="K39" s="2" cm="1">
        <f t="array" ref="K39">_xll.XLT.CONVERT(C39,E39,$E$3,$K$3)</f>
        <v>1.429382788603137E-4</v>
      </c>
      <c r="L39" s="9" t="str" cm="1">
        <f t="array" ref="L39">_xll.XLT.UNITS(C39,$K$3)</f>
        <v>1/°F</v>
      </c>
    </row>
    <row r="40" spans="2:12" x14ac:dyDescent="0.35">
      <c r="B40" s="8" t="s">
        <v>44</v>
      </c>
      <c r="C40" s="1" t="s">
        <v>51</v>
      </c>
      <c r="E40" s="2">
        <v>4.5246171732864846E-10</v>
      </c>
      <c r="F40" s="1" t="str">
        <v>1/Pa</v>
      </c>
      <c r="H40" s="2" cm="1">
        <f t="array" ref="H40">_xll.XLT.CONVERT(C40,E40,$E$3,$H$3)</f>
        <v>4.5246171732864847E-5</v>
      </c>
      <c r="I40" s="1" t="str" cm="1">
        <f t="array" ref="I40">_xll.XLT.UNITS(C40,$H$3)</f>
        <v>1/bar</v>
      </c>
      <c r="K40" s="2" cm="1">
        <f t="array" ref="K40">_xll.XLT.CONVERT(C40,E40,$E$3,$K$3)</f>
        <v>3.1196137174778941E-6</v>
      </c>
      <c r="L40" s="9" t="str" cm="1">
        <f t="array" ref="L40">_xll.XLT.UNITS(C40,$K$3)</f>
        <v>1/psi</v>
      </c>
    </row>
    <row r="41" spans="2:12" x14ac:dyDescent="0.35">
      <c r="B41" s="8" t="s">
        <v>45</v>
      </c>
      <c r="C41" s="1" t="s">
        <v>46</v>
      </c>
      <c r="E41" s="2">
        <v>6.1358049639093366</v>
      </c>
      <c r="F41" s="1" t="str">
        <v>-</v>
      </c>
      <c r="H41" s="2" cm="1">
        <f t="array" ref="H41">_xll.XLT.CONVERT(C41,E41,$E$3,$H$3)</f>
        <v>6.1358049639093366</v>
      </c>
      <c r="I41" s="1" t="str" cm="1">
        <f t="array" ref="I41">_xll.XLT.UNITS(C41,$H$3)</f>
        <v>-</v>
      </c>
      <c r="K41" s="2" cm="1">
        <f t="array" ref="K41">_xll.XLT.CONVERT(C41,E41,$E$3,$K$3)</f>
        <v>6.1358049639093366</v>
      </c>
      <c r="L41" s="9" t="str" cm="1">
        <f t="array" ref="L41">_xll.XLT.UNITS(C41,$K$3)</f>
        <v>-</v>
      </c>
    </row>
    <row r="42" spans="2:12" x14ac:dyDescent="0.35">
      <c r="B42" s="8" t="s">
        <v>47</v>
      </c>
      <c r="C42" s="1" t="s">
        <v>48</v>
      </c>
      <c r="E42" s="2">
        <v>0</v>
      </c>
      <c r="F42" s="1" t="str">
        <v>-</v>
      </c>
      <c r="H42" s="2" cm="1">
        <f t="array" ref="H42">_xll.XLT.CONVERT(C42,E42,$E$3,$H$3)</f>
        <v>0</v>
      </c>
      <c r="I42" s="1" t="str" cm="1">
        <f t="array" ref="I42">_xll.XLT.UNITS(C42,$H$3)</f>
        <v>-</v>
      </c>
      <c r="K42" s="2" cm="1">
        <f t="array" ref="K42">_xll.XLT.CONVERT(C42,E42,$E$3,$K$3)</f>
        <v>0</v>
      </c>
      <c r="L42" s="9" t="str" cm="1">
        <f t="array" ref="L42">_xll.XLT.UNITS(C42,$K$3)</f>
        <v>-</v>
      </c>
    </row>
    <row r="43" spans="2:12" ht="15" thickBot="1" x14ac:dyDescent="0.4">
      <c r="B43" s="10" t="s">
        <v>49</v>
      </c>
      <c r="C43" s="11" t="s">
        <v>50</v>
      </c>
      <c r="D43" s="11"/>
      <c r="E43" s="12">
        <v>7.3854540353479603E-4</v>
      </c>
      <c r="F43" s="11" t="str">
        <v>-</v>
      </c>
      <c r="G43" s="11"/>
      <c r="H43" s="12" cm="1">
        <f t="array" ref="H43">_xll.XLT.CONVERT(C43,E43,$E$3,$H$3)</f>
        <v>7.3854540353479603E-4</v>
      </c>
      <c r="I43" s="11" t="str" cm="1">
        <f t="array" ref="I43">_xll.XLT.UNITS(C43,$H$3)</f>
        <v>-</v>
      </c>
      <c r="J43" s="11"/>
      <c r="K43" s="12" cm="1">
        <f t="array" ref="K43">_xll.XLT.CONVERT(C43,E43,$E$3,$K$3)</f>
        <v>7.3854540353479603E-4</v>
      </c>
      <c r="L43" s="13" t="str" cm="1">
        <f t="array" ref="L43">_xll.XLT.UNITS(C43,$K$3)</f>
        <v>-</v>
      </c>
    </row>
    <row r="44" spans="2:12" ht="15" thickBot="1" x14ac:dyDescent="0.4"/>
    <row r="45" spans="2:12" ht="17.5" thickBot="1" x14ac:dyDescent="0.45">
      <c r="B45" s="20" t="s">
        <v>65</v>
      </c>
      <c r="C45" s="17"/>
      <c r="D45" s="3"/>
      <c r="E45" s="20" t="str">
        <f>E3&amp;" UNITS"</f>
        <v>SI UNITS</v>
      </c>
      <c r="F45" s="17"/>
      <c r="G45" s="3"/>
      <c r="H45" s="20" t="str">
        <f>H3&amp;" UNITS"</f>
        <v>METRIC UNITS</v>
      </c>
      <c r="I45" s="17"/>
      <c r="J45" s="3"/>
      <c r="K45" s="20" t="str">
        <f>K3&amp;" UNITS"</f>
        <v>IMPERIAL UNITS</v>
      </c>
      <c r="L45" s="17"/>
    </row>
    <row r="46" spans="2:12" x14ac:dyDescent="0.35">
      <c r="B46" s="4" t="s">
        <v>66</v>
      </c>
      <c r="C46" s="5" t="s">
        <v>10</v>
      </c>
      <c r="D46" s="5"/>
      <c r="E46" s="6" cm="1">
        <f t="array" ref="E46">_xll.XLT.Ref.FLASH.TX(B3,E24,0.5,C46,$E$3)</f>
        <v>3169.9293674047308</v>
      </c>
      <c r="F46" s="5" t="str" cm="1">
        <f t="array" ref="F46:F47">_xll.XLT.UNITS(C46:C47,$E$3)</f>
        <v>Pa</v>
      </c>
      <c r="G46" s="5"/>
      <c r="H46" s="6" cm="1">
        <f t="array" ref="H46">_xll.XLT.CONVERT(C46,E46,$E$3,$H$3)</f>
        <v>3.1699293674047307E-2</v>
      </c>
      <c r="I46" s="5" t="str" cm="1">
        <f t="array" ref="I46">_xll.XLT.UNITS(C46,$H$3)</f>
        <v>bar</v>
      </c>
      <c r="J46" s="5"/>
      <c r="K46" s="6" cm="1">
        <f t="array" ref="K46">_xll.XLT.CONVERT(C46,E46,$E$3,$K$3)</f>
        <v>0.459759385385067</v>
      </c>
      <c r="L46" s="7" t="str" cm="1">
        <f t="array" ref="L46">_xll.XLT.UNITS(C46,$K$3)</f>
        <v>psi</v>
      </c>
    </row>
    <row r="47" spans="2:12" ht="15" thickBot="1" x14ac:dyDescent="0.4">
      <c r="B47" s="10" t="s">
        <v>67</v>
      </c>
      <c r="C47" s="11" t="s">
        <v>12</v>
      </c>
      <c r="D47" s="11"/>
      <c r="E47" s="12" cm="1">
        <f t="array" ref="E47">_xll.XLT.REF.FLASH.PX(B3,E23,0.5,C47,$E$3)</f>
        <v>373.12429586541555</v>
      </c>
      <c r="F47" s="11" t="str">
        <v>K</v>
      </c>
      <c r="G47" s="11"/>
      <c r="H47" s="12" cm="1">
        <f t="array" ref="H47">_xll.XLT.CONVERT(C47,E47,$E$3,$H$3)</f>
        <v>99.97429586541557</v>
      </c>
      <c r="I47" s="11" t="str" cm="1">
        <f t="array" ref="I47">_xll.XLT.UNITS(C47,$H$3)</f>
        <v>°C</v>
      </c>
      <c r="J47" s="11"/>
      <c r="K47" s="12" cm="1">
        <f t="array" ref="K47">_xll.XLT.CONVERT(C47,E47,$E$3,$K$3)</f>
        <v>211.95373255774797</v>
      </c>
      <c r="L47" s="13" t="str" cm="1">
        <f t="array" ref="L47">_xll.XLT.UNITS(C47,$K$3)</f>
        <v>°F</v>
      </c>
    </row>
    <row r="48" spans="2:12" x14ac:dyDescent="0.35"/>
  </sheetData>
  <mergeCells count="7">
    <mergeCell ref="E2:F2"/>
    <mergeCell ref="H2:I2"/>
    <mergeCell ref="K2:L2"/>
    <mergeCell ref="B3:C3"/>
    <mergeCell ref="E3:F3"/>
    <mergeCell ref="H3:I3"/>
    <mergeCell ref="K3:L3"/>
  </mergeCells>
  <dataValidations count="2">
    <dataValidation type="list" allowBlank="1" showInputMessage="1" showErrorMessage="1" sqref="E3 H3 K3" xr:uid="{C1C2AFDB-F7DD-4371-9FE2-89FD7B95E970}">
      <formula1>"SI,METRIC,IMPERIAL"</formula1>
    </dataValidation>
    <dataValidation type="list" allowBlank="1" showInputMessage="1" showErrorMessage="1" sqref="B3" xr:uid="{394BBFE2-C654-427F-8B19-3C8908BA5A45}">
      <formula1>"WATER,AMMONIA,CO2,R134A,R123,R32,OXYGEN,NITROGEN,METHANE,BUTANE"</formula1>
    </dataValidation>
  </dataValidations>
  <printOptions horizontalCentered="1"/>
  <pageMargins left="0.62992125984251968" right="0.62992125984251968" top="0.6692913385826772" bottom="0.6692913385826772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D8DEE-CC5B-4558-B15F-00E125A53256}">
  <sheetPr>
    <pageSetUpPr fitToPage="1"/>
  </sheetPr>
  <dimension ref="A1:S48"/>
  <sheetViews>
    <sheetView showGridLines="0" zoomScale="115" zoomScaleNormal="115" workbookViewId="0">
      <selection activeCell="B2" sqref="B2"/>
    </sheetView>
  </sheetViews>
  <sheetFormatPr defaultColWidth="0" defaultRowHeight="14.5" zeroHeight="1" x14ac:dyDescent="0.35"/>
  <cols>
    <col min="1" max="1" width="2.6328125" style="1" customWidth="1"/>
    <col min="2" max="2" width="37" style="1" bestFit="1" customWidth="1"/>
    <col min="3" max="3" width="6.90625" style="1" bestFit="1" customWidth="1"/>
    <col min="4" max="4" width="2.6328125" style="1" customWidth="1"/>
    <col min="5" max="5" width="22.6328125" style="1" customWidth="1"/>
    <col min="6" max="6" width="15.6328125" style="1" customWidth="1"/>
    <col min="7" max="7" width="2.6328125" style="1" customWidth="1"/>
    <col min="8" max="8" width="22.6328125" style="1" customWidth="1"/>
    <col min="9" max="9" width="15.6328125" style="1" customWidth="1"/>
    <col min="10" max="10" width="2.6328125" style="1" customWidth="1"/>
    <col min="11" max="11" width="22.6328125" style="1" customWidth="1"/>
    <col min="12" max="12" width="15.6328125" style="1" customWidth="1"/>
    <col min="13" max="13" width="2.6328125" style="1" customWidth="1"/>
    <col min="14" max="19" width="0" style="1" hidden="1" customWidth="1"/>
    <col min="20" max="16384" width="8.7265625" style="1" hidden="1"/>
  </cols>
  <sheetData>
    <row r="1" spans="2:12" ht="15" thickBot="1" x14ac:dyDescent="0.4"/>
    <row r="2" spans="2:12" ht="17.5" thickBot="1" x14ac:dyDescent="0.45">
      <c r="B2" s="19" t="s">
        <v>64</v>
      </c>
      <c r="C2" s="17"/>
      <c r="D2" s="3"/>
      <c r="E2" s="28"/>
      <c r="F2" s="28"/>
      <c r="G2" s="3"/>
      <c r="H2" s="28"/>
      <c r="I2" s="28"/>
      <c r="J2" s="3"/>
      <c r="K2" s="28"/>
      <c r="L2" s="28"/>
    </row>
    <row r="3" spans="2:12" ht="15" thickBot="1" x14ac:dyDescent="0.4">
      <c r="B3" s="29" t="s">
        <v>0</v>
      </c>
      <c r="C3" s="30"/>
      <c r="D3" s="14"/>
      <c r="E3" s="30" t="s">
        <v>13</v>
      </c>
      <c r="F3" s="30"/>
      <c r="G3" s="14"/>
      <c r="H3" s="30" t="s">
        <v>14</v>
      </c>
      <c r="I3" s="30"/>
      <c r="J3" s="14"/>
      <c r="K3" s="30" t="s">
        <v>15</v>
      </c>
      <c r="L3" s="31"/>
    </row>
    <row r="4" spans="2:12" ht="15" thickBot="1" x14ac:dyDescent="0.4"/>
    <row r="5" spans="2:12" ht="17.5" thickBot="1" x14ac:dyDescent="0.45">
      <c r="B5" s="18" t="s">
        <v>63</v>
      </c>
      <c r="C5" s="17"/>
      <c r="D5" s="3"/>
      <c r="E5" s="18" t="str">
        <f>E3&amp;" UNITS"</f>
        <v>SI UNITS</v>
      </c>
      <c r="F5" s="17"/>
      <c r="G5" s="3"/>
      <c r="H5" s="18" t="str">
        <f>H3&amp;" UNITS"</f>
        <v>METRIC UNITS</v>
      </c>
      <c r="I5" s="17"/>
      <c r="J5" s="3"/>
      <c r="K5" s="18" t="str">
        <f>K3&amp;" UNITS"</f>
        <v>IMPERIAL UNITS</v>
      </c>
      <c r="L5" s="17"/>
    </row>
    <row r="6" spans="2:12" x14ac:dyDescent="0.35">
      <c r="B6" s="4" t="s">
        <v>9</v>
      </c>
      <c r="C6" s="5" t="s">
        <v>10</v>
      </c>
      <c r="D6" s="5"/>
      <c r="E6" s="15">
        <v>101325</v>
      </c>
      <c r="F6" s="5" t="str" cm="1">
        <f t="array" ref="F6:F7">_xll.XLT.UNITS(C6:C7,$E$3)</f>
        <v>Pa</v>
      </c>
      <c r="G6" s="5"/>
      <c r="H6" s="6" cm="1">
        <f t="array" ref="H6">_xll.XLT.CONVERT(C6,E6,$E$3,$H$3)</f>
        <v>1.01325</v>
      </c>
      <c r="I6" s="5" t="str" cm="1">
        <f t="array" ref="I6">_xll.XLT.UNITS(C6,$H$3)</f>
        <v>bar</v>
      </c>
      <c r="J6" s="5"/>
      <c r="K6" s="6" cm="1">
        <f t="array" ref="K6">_xll.XLT.CONVERT(C6,E6,$E$3,$K$3)</f>
        <v>14.695948812979974</v>
      </c>
      <c r="L6" s="7" t="str" cm="1">
        <f t="array" ref="L6">_xll.XLT.UNITS(C6,$K$3)</f>
        <v>psi</v>
      </c>
    </row>
    <row r="7" spans="2:12" ht="15" thickBot="1" x14ac:dyDescent="0.4">
      <c r="B7" s="10" t="s">
        <v>76</v>
      </c>
      <c r="C7" s="11" t="s">
        <v>21</v>
      </c>
      <c r="D7" s="11"/>
      <c r="E7" s="16">
        <v>104818.49477528558</v>
      </c>
      <c r="F7" s="11" t="str">
        <v>J/kg</v>
      </c>
      <c r="G7" s="11"/>
      <c r="H7" s="12" cm="1">
        <f t="array" ref="H7">_xll.XLT.CONVERT(C7,E7,$E$3,$H$3)</f>
        <v>104.81849477528559</v>
      </c>
      <c r="I7" s="11" t="str" cm="1">
        <f t="array" ref="I7">_xll.XLT.UNITS(C7,$H$3)</f>
        <v>kJ/kg</v>
      </c>
      <c r="J7" s="11"/>
      <c r="K7" s="12" cm="1">
        <f t="array" ref="K7">_xll.XLT.CONVERT(C7,E7,$E$3,$K$3)</f>
        <v>45.063841261945647</v>
      </c>
      <c r="L7" s="13" t="str" cm="1">
        <f t="array" ref="L7">_xll.XLT.UNITS(C7,$K$3)</f>
        <v>Btu/lb</v>
      </c>
    </row>
    <row r="8" spans="2:12" x14ac:dyDescent="0.35"/>
    <row r="9" spans="2:12" ht="15" thickBot="1" x14ac:dyDescent="0.4"/>
    <row r="10" spans="2:12" ht="17.5" thickBot="1" x14ac:dyDescent="0.45">
      <c r="B10" s="18" t="s">
        <v>60</v>
      </c>
      <c r="C10" s="17"/>
      <c r="D10" s="3"/>
      <c r="E10" s="18" t="str">
        <f>E3&amp;" UNITS"</f>
        <v>SI UNITS</v>
      </c>
      <c r="F10" s="17"/>
      <c r="G10" s="3"/>
      <c r="H10" s="18" t="str">
        <f>H3&amp;" UNITS"</f>
        <v>METRIC UNITS</v>
      </c>
      <c r="I10" s="17"/>
      <c r="J10" s="3"/>
      <c r="K10" s="18" t="str">
        <f>K3&amp;" UNITS"</f>
        <v>IMPERIAL UNITS</v>
      </c>
      <c r="L10" s="17"/>
    </row>
    <row r="11" spans="2:12" x14ac:dyDescent="0.35">
      <c r="B11" s="4" t="s">
        <v>52</v>
      </c>
      <c r="C11" s="5" t="s">
        <v>1</v>
      </c>
      <c r="D11" s="5"/>
      <c r="E11" s="6" cm="1">
        <f t="array" ref="E11:E14">_xll.XLT.CONSTANTS(B3,C11:C14,$E$3)</f>
        <v>611.65480089686844</v>
      </c>
      <c r="F11" s="5" t="str" cm="1">
        <f t="array" ref="F11:F14">_xll.XLT.UNITS(C11:C14,$E$3)</f>
        <v>Pa</v>
      </c>
      <c r="G11" s="5"/>
      <c r="H11" s="6" cm="1">
        <f t="array" ref="H11">_xll.XLT.CONVERT(C11,E11,$E$3,$H$3)</f>
        <v>6.1165480089686846E-3</v>
      </c>
      <c r="I11" s="5" t="str" cm="1">
        <f t="array" ref="I11">_xll.XLT.UNITS(C11,$H$3)</f>
        <v>bar</v>
      </c>
      <c r="J11" s="5"/>
      <c r="K11" s="6" cm="1">
        <f t="array" ref="K11">_xll.XLT.CONVERT(C11,E11,$E$3,$K$3)</f>
        <v>8.8713028820072398E-2</v>
      </c>
      <c r="L11" s="7" t="str" cm="1">
        <f t="array" ref="L11">_xll.XLT.UNITS(C11,$K$3)</f>
        <v>psi</v>
      </c>
    </row>
    <row r="12" spans="2:12" x14ac:dyDescent="0.35">
      <c r="B12" s="8" t="s">
        <v>53</v>
      </c>
      <c r="C12" s="1" t="s">
        <v>2</v>
      </c>
      <c r="E12" s="2">
        <v>1000000000</v>
      </c>
      <c r="F12" s="1" t="str">
        <v>Pa</v>
      </c>
      <c r="H12" s="2" cm="1">
        <f t="array" ref="H12">_xll.XLT.CONVERT(C12,E12,$E$3,$H$3)</f>
        <v>10000</v>
      </c>
      <c r="I12" s="1" t="str" cm="1">
        <f t="array" ref="I12">_xll.XLT.UNITS(C12,$H$3)</f>
        <v>bar</v>
      </c>
      <c r="K12" s="2" cm="1">
        <f t="array" ref="K12">_xll.XLT.CONVERT(C12,E12,$E$3,$K$3)</f>
        <v>145037.73809997507</v>
      </c>
      <c r="L12" s="9" t="str" cm="1">
        <f t="array" ref="L12">_xll.XLT.UNITS(C12,$K$3)</f>
        <v>psi</v>
      </c>
    </row>
    <row r="13" spans="2:12" x14ac:dyDescent="0.35">
      <c r="B13" s="8" t="s">
        <v>54</v>
      </c>
      <c r="C13" s="1" t="s">
        <v>3</v>
      </c>
      <c r="E13" s="2">
        <v>273.16000000000003</v>
      </c>
      <c r="F13" s="1" t="str">
        <v>K</v>
      </c>
      <c r="H13" s="2" cm="1">
        <f t="array" ref="H13">_xll.XLT.CONVERT(C13,E13,$E$3,$H$3)</f>
        <v>1.0000000000047748E-2</v>
      </c>
      <c r="I13" s="1" t="str" cm="1">
        <f t="array" ref="I13">_xll.XLT.UNITS(C13,$H$3)</f>
        <v>°C</v>
      </c>
      <c r="K13" s="2" cm="1">
        <f t="array" ref="K13">_xll.XLT.CONVERT(C13,E13,$E$3,$K$3)</f>
        <v>32.017999999999972</v>
      </c>
      <c r="L13" s="9" t="str" cm="1">
        <f t="array" ref="L13">_xll.XLT.UNITS(C13,$K$3)</f>
        <v>°F</v>
      </c>
    </row>
    <row r="14" spans="2:12" ht="15" thickBot="1" x14ac:dyDescent="0.4">
      <c r="B14" s="10" t="s">
        <v>55</v>
      </c>
      <c r="C14" s="11" t="s">
        <v>4</v>
      </c>
      <c r="D14" s="11"/>
      <c r="E14" s="12">
        <v>2000</v>
      </c>
      <c r="F14" s="11" t="str">
        <v>K</v>
      </c>
      <c r="G14" s="11"/>
      <c r="H14" s="12" cm="1">
        <f t="array" ref="H14">_xll.XLT.CONVERT(C14,E14,$E$3,$H$3)</f>
        <v>1726.85</v>
      </c>
      <c r="I14" s="11" t="str" cm="1">
        <f t="array" ref="I14">_xll.XLT.UNITS(C14,$H$3)</f>
        <v>°C</v>
      </c>
      <c r="J14" s="11"/>
      <c r="K14" s="12" cm="1">
        <f t="array" ref="K14">_xll.XLT.CONVERT(C14,E14,$E$3,$K$3)</f>
        <v>3140.33</v>
      </c>
      <c r="L14" s="13" t="str" cm="1">
        <f t="array" ref="L14">_xll.XLT.UNITS(C14,$K$3)</f>
        <v>°F</v>
      </c>
    </row>
    <row r="15" spans="2:12" ht="15" thickBot="1" x14ac:dyDescent="0.4"/>
    <row r="16" spans="2:12" ht="17.5" thickBot="1" x14ac:dyDescent="0.45">
      <c r="B16" s="18" t="s">
        <v>61</v>
      </c>
      <c r="C16" s="17"/>
      <c r="D16" s="3"/>
      <c r="E16" s="18" t="str">
        <f>E3&amp;" UNITS"</f>
        <v>SI UNITS</v>
      </c>
      <c r="F16" s="17"/>
      <c r="G16" s="3"/>
      <c r="H16" s="18" t="str">
        <f>H3&amp;" UNITS"</f>
        <v>METRIC UNITS</v>
      </c>
      <c r="I16" s="17"/>
      <c r="J16" s="3"/>
      <c r="K16" s="18" t="str">
        <f>K3&amp;" UNITS"</f>
        <v>IMPERIAL UNITS</v>
      </c>
      <c r="L16" s="17"/>
    </row>
    <row r="17" spans="2:12" x14ac:dyDescent="0.35">
      <c r="B17" s="4" t="s">
        <v>56</v>
      </c>
      <c r="C17" s="5" t="s">
        <v>5</v>
      </c>
      <c r="D17" s="5"/>
      <c r="E17" s="6" cm="1">
        <f t="array" ref="E17:E20">_xll.XLT.CONSTANTS(B3,C17:C20,$E$3)</f>
        <v>22064000</v>
      </c>
      <c r="F17" s="5" t="str" cm="1">
        <f t="array" ref="F17:F20">_xll.XLT.UNITS(C17:C20,$E$3)</f>
        <v>Pa</v>
      </c>
      <c r="G17" s="5"/>
      <c r="H17" s="6" cm="1">
        <f t="array" ref="H17">_xll.XLT.CONVERT(C17,E17,$E$3,$H$3)</f>
        <v>220.64</v>
      </c>
      <c r="I17" s="5" t="str" cm="1">
        <f t="array" ref="I17">_xll.XLT.UNITS(C17,$H$3)</f>
        <v>bar</v>
      </c>
      <c r="J17" s="5"/>
      <c r="K17" s="6" cm="1">
        <f t="array" ref="K17">_xll.XLT.CONVERT(C17,E17,$E$3,$K$3)</f>
        <v>3200.11265343785</v>
      </c>
      <c r="L17" s="7" t="str" cm="1">
        <f t="array" ref="L17">_xll.XLT.UNITS(C17,$K$3)</f>
        <v>psi</v>
      </c>
    </row>
    <row r="18" spans="2:12" x14ac:dyDescent="0.35">
      <c r="B18" s="8" t="s">
        <v>57</v>
      </c>
      <c r="C18" s="1" t="s">
        <v>6</v>
      </c>
      <c r="E18" s="2">
        <v>647.096</v>
      </c>
      <c r="F18" s="1" t="str">
        <v>K</v>
      </c>
      <c r="H18" s="2" cm="1">
        <f t="array" ref="H18">_xll.XLT.CONVERT(C18,E18,$E$3,$H$3)</f>
        <v>373.94600000000003</v>
      </c>
      <c r="I18" s="1" t="str" cm="1">
        <f t="array" ref="I18">_xll.XLT.UNITS(C18,$H$3)</f>
        <v>°C</v>
      </c>
      <c r="K18" s="2" cm="1">
        <f t="array" ref="K18">_xll.XLT.CONVERT(C18,E18,$E$3,$K$3)</f>
        <v>705.10279999999989</v>
      </c>
      <c r="L18" s="9" t="str" cm="1">
        <f t="array" ref="L18">_xll.XLT.UNITS(C18,$K$3)</f>
        <v>°F</v>
      </c>
    </row>
    <row r="19" spans="2:12" x14ac:dyDescent="0.35">
      <c r="B19" s="8" t="s">
        <v>58</v>
      </c>
      <c r="C19" s="1" t="s">
        <v>7</v>
      </c>
      <c r="E19" s="2">
        <v>611.65480089686844</v>
      </c>
      <c r="F19" s="1" t="str">
        <v>Pa</v>
      </c>
      <c r="H19" s="2" cm="1">
        <f t="array" ref="H19">_xll.XLT.CONVERT(C19,E19,$E$3,$H$3)</f>
        <v>6.1165480089686846E-3</v>
      </c>
      <c r="I19" s="1" t="str" cm="1">
        <f t="array" ref="I19">_xll.XLT.UNITS(C19,$H$3)</f>
        <v>bar</v>
      </c>
      <c r="K19" s="2" cm="1">
        <f t="array" ref="K19">_xll.XLT.CONVERT(C19,E19,$E$3,$K$3)</f>
        <v>8.8713028820072398E-2</v>
      </c>
      <c r="L19" s="9" t="str" cm="1">
        <f t="array" ref="L19">_xll.XLT.UNITS(C19,$K$3)</f>
        <v>psi</v>
      </c>
    </row>
    <row r="20" spans="2:12" ht="15" thickBot="1" x14ac:dyDescent="0.4">
      <c r="B20" s="10" t="s">
        <v>59</v>
      </c>
      <c r="C20" s="11" t="s">
        <v>8</v>
      </c>
      <c r="D20" s="11"/>
      <c r="E20" s="12">
        <v>273.16000000000003</v>
      </c>
      <c r="F20" s="11" t="str">
        <v>K</v>
      </c>
      <c r="G20" s="11"/>
      <c r="H20" s="12" cm="1">
        <f t="array" ref="H20">_xll.XLT.CONVERT(C20,E20,$E$3,$H$3)</f>
        <v>1.0000000000047748E-2</v>
      </c>
      <c r="I20" s="11" t="str" cm="1">
        <f t="array" ref="I20">_xll.XLT.UNITS(C20,$H$3)</f>
        <v>°C</v>
      </c>
      <c r="J20" s="11"/>
      <c r="K20" s="12" cm="1">
        <f t="array" ref="K20">_xll.XLT.CONVERT(C20,E20,$E$3,$K$3)</f>
        <v>32.017999999999972</v>
      </c>
      <c r="L20" s="13" t="str" cm="1">
        <f t="array" ref="L20">_xll.XLT.UNITS(C20,$K$3)</f>
        <v>°F</v>
      </c>
    </row>
    <row r="21" spans="2:12" ht="15" thickBot="1" x14ac:dyDescent="0.4">
      <c r="E21" s="2"/>
      <c r="H21" s="2"/>
      <c r="K21" s="2"/>
    </row>
    <row r="22" spans="2:12" ht="17.5" thickBot="1" x14ac:dyDescent="0.45">
      <c r="B22" s="18" t="s">
        <v>62</v>
      </c>
      <c r="C22" s="17"/>
      <c r="D22" s="3"/>
      <c r="E22" s="18" t="str">
        <f>E3&amp;" UNITS"</f>
        <v>SI UNITS</v>
      </c>
      <c r="F22" s="17"/>
      <c r="G22" s="3"/>
      <c r="H22" s="18" t="str">
        <f>H3&amp;" UNITS"</f>
        <v>METRIC UNITS</v>
      </c>
      <c r="I22" s="17"/>
      <c r="J22" s="3"/>
      <c r="K22" s="18" t="str">
        <f>K3&amp;" UNITS"</f>
        <v>IMPERIAL UNITS</v>
      </c>
      <c r="L22" s="17"/>
    </row>
    <row r="23" spans="2:12" x14ac:dyDescent="0.35">
      <c r="B23" s="4" t="s">
        <v>9</v>
      </c>
      <c r="C23" s="5" t="s">
        <v>10</v>
      </c>
      <c r="D23" s="5"/>
      <c r="E23" s="6" cm="1">
        <f t="array" ref="E23:E43">_xll.XLT.REF.FLASH.PU($B$3,$E$6,$E$7,C23:C43,$E$3)</f>
        <v>101325.00009988413</v>
      </c>
      <c r="F23" s="5" t="str" cm="1">
        <f t="array" ref="F23:F43">_xll.XLT.UNITS(C23:C43,$E$3)</f>
        <v>Pa</v>
      </c>
      <c r="G23" s="5"/>
      <c r="H23" s="6" cm="1">
        <f t="array" ref="H23">_xll.XLT.CONVERT(C23,E23,$E$3,$H$3)</f>
        <v>1.0132500009988412</v>
      </c>
      <c r="I23" s="5" t="str" cm="1">
        <f t="array" ref="I23">_xll.XLT.UNITS(C23,$H$3)</f>
        <v>bar</v>
      </c>
      <c r="J23" s="5"/>
      <c r="K23" s="6" cm="1">
        <f t="array" ref="K23">_xll.XLT.CONVERT(C23,E23,$E$3,$K$3)</f>
        <v>14.695948827466941</v>
      </c>
      <c r="L23" s="7" t="str" cm="1">
        <f t="array" ref="L23">_xll.XLT.UNITS(C23,$K$3)</f>
        <v>psi</v>
      </c>
    </row>
    <row r="24" spans="2:12" x14ac:dyDescent="0.35">
      <c r="B24" s="8" t="s">
        <v>11</v>
      </c>
      <c r="C24" s="1" t="s">
        <v>12</v>
      </c>
      <c r="E24" s="2">
        <v>298.14999999997895</v>
      </c>
      <c r="F24" s="1" t="str">
        <v>K</v>
      </c>
      <c r="H24" s="2" cm="1">
        <f t="array" ref="H24">_xll.XLT.CONVERT(C24,E24,$E$3,$H$3)</f>
        <v>24.999999999978968</v>
      </c>
      <c r="I24" s="1" t="str" cm="1">
        <f t="array" ref="I24">_xll.XLT.UNITS(C24,$H$3)</f>
        <v>°C</v>
      </c>
      <c r="K24" s="2" cm="1">
        <f t="array" ref="K24">_xll.XLT.CONVERT(C24,E24,$E$3,$K$3)</f>
        <v>76.999999999962085</v>
      </c>
      <c r="L24" s="9" t="str" cm="1">
        <f t="array" ref="L24">_xll.XLT.UNITS(C24,$K$3)</f>
        <v>°F</v>
      </c>
    </row>
    <row r="25" spans="2:12" x14ac:dyDescent="0.35">
      <c r="B25" s="8" t="s">
        <v>17</v>
      </c>
      <c r="C25" s="1" t="s">
        <v>16</v>
      </c>
      <c r="E25" s="2">
        <v>104920.11980929297</v>
      </c>
      <c r="F25" s="1" t="str">
        <v>J/kg</v>
      </c>
      <c r="H25" s="2" cm="1">
        <f t="array" ref="H25">_xll.XLT.CONVERT(C25,E25,$E$3,$H$3)</f>
        <v>104.92011980929297</v>
      </c>
      <c r="I25" s="1" t="str" cm="1">
        <f t="array" ref="I25">_xll.XLT.UNITS(C25,$H$3)</f>
        <v>kJ/kg</v>
      </c>
      <c r="K25" s="2" cm="1">
        <f t="array" ref="K25">_xll.XLT.CONVERT(C25,E25,$E$3,$K$3)</f>
        <v>45.10753216220678</v>
      </c>
      <c r="L25" s="9" t="str" cm="1">
        <f t="array" ref="L25">_xll.XLT.UNITS(C25,$K$3)</f>
        <v>Btu/lb</v>
      </c>
    </row>
    <row r="26" spans="2:12" x14ac:dyDescent="0.35">
      <c r="B26" s="8" t="s">
        <v>18</v>
      </c>
      <c r="C26" s="1" t="s">
        <v>19</v>
      </c>
      <c r="E26" s="2">
        <v>367.1996421051544</v>
      </c>
      <c r="F26" s="1" t="str">
        <v>J/kg-K</v>
      </c>
      <c r="H26" s="2" cm="1">
        <f t="array" ref="H26">_xll.XLT.CONVERT(C26,E26,$E$3,$H$3)</f>
        <v>0.36719964210515438</v>
      </c>
      <c r="I26" s="1" t="str" cm="1">
        <f t="array" ref="I26">_xll.XLT.UNITS(C26,$H$3)</f>
        <v>kJ/kg-°C</v>
      </c>
      <c r="K26" s="2" cm="1">
        <f t="array" ref="K26">_xll.XLT.CONVERT(C26,E26,$E$3,$K$3)</f>
        <v>8.7704127759901218E-2</v>
      </c>
      <c r="L26" s="9" t="str" cm="1">
        <f t="array" ref="L26">_xll.XLT.UNITS(C26,$K$3)</f>
        <v>Btu/lb-°F</v>
      </c>
    </row>
    <row r="27" spans="2:12" x14ac:dyDescent="0.35">
      <c r="B27" s="8" t="s">
        <v>20</v>
      </c>
      <c r="C27" s="1" t="s">
        <v>21</v>
      </c>
      <c r="E27" s="2">
        <v>104818.49477517814</v>
      </c>
      <c r="F27" s="1" t="str">
        <v>J/kg</v>
      </c>
      <c r="H27" s="2" cm="1">
        <f t="array" ref="H27">_xll.XLT.CONVERT(C27,E27,$E$3,$H$3)</f>
        <v>104.81849477517814</v>
      </c>
      <c r="I27" s="1" t="str" cm="1">
        <f t="array" ref="I27">_xll.XLT.UNITS(C27,$H$3)</f>
        <v>kJ/kg</v>
      </c>
      <c r="K27" s="2" cm="1">
        <f t="array" ref="K27">_xll.XLT.CONVERT(C27,E27,$E$3,$K$3)</f>
        <v>45.063841261899462</v>
      </c>
      <c r="L27" s="9" t="str" cm="1">
        <f t="array" ref="L27">_xll.XLT.UNITS(C27,$K$3)</f>
        <v>Btu/lb</v>
      </c>
    </row>
    <row r="28" spans="2:12" x14ac:dyDescent="0.35">
      <c r="B28" s="8" t="s">
        <v>26</v>
      </c>
      <c r="C28" s="1" t="s">
        <v>27</v>
      </c>
      <c r="E28" s="2">
        <v>-4560.4534843509609</v>
      </c>
      <c r="F28" s="1" t="str">
        <v>J/kg</v>
      </c>
      <c r="H28" s="2" cm="1">
        <f t="array" ref="H28">_xll.XLT.CONVERT(C28,E28,$E$3,$H$3)</f>
        <v>-4.560453484350961</v>
      </c>
      <c r="I28" s="1" t="str" cm="1">
        <f t="array" ref="I28">_xll.XLT.UNITS(C28,$H$3)</f>
        <v>kJ/kg</v>
      </c>
      <c r="K28" s="2" cm="1">
        <f t="array" ref="K28">_xll.XLT.CONVERT(C28,E28,$E$3,$K$3)</f>
        <v>-1.960642082696028</v>
      </c>
      <c r="L28" s="9" t="str" cm="1">
        <f t="array" ref="L28">_xll.XLT.UNITS(C28,$K$3)</f>
        <v>Btu/lb</v>
      </c>
    </row>
    <row r="29" spans="2:12" x14ac:dyDescent="0.35">
      <c r="B29" s="8" t="s">
        <v>28</v>
      </c>
      <c r="C29" s="1" t="s">
        <v>29</v>
      </c>
      <c r="E29" s="2">
        <v>-4662.0785184657916</v>
      </c>
      <c r="F29" s="1" t="str">
        <v>J/kg</v>
      </c>
      <c r="H29" s="2" cm="1">
        <f t="array" ref="H29">_xll.XLT.CONVERT(C29,E29,$E$3,$H$3)</f>
        <v>-4.6620785184657914</v>
      </c>
      <c r="I29" s="1" t="str" cm="1">
        <f t="array" ref="I29">_xll.XLT.UNITS(C29,$H$3)</f>
        <v>kJ/kg</v>
      </c>
      <c r="K29" s="2" cm="1">
        <f t="array" ref="K29">_xll.XLT.CONVERT(C29,E29,$E$3,$K$3)</f>
        <v>-2.0043329830033496</v>
      </c>
      <c r="L29" s="9" t="str" cm="1">
        <f t="array" ref="L29">_xll.XLT.UNITS(C29,$K$3)</f>
        <v>Btu/lb</v>
      </c>
    </row>
    <row r="30" spans="2:12" x14ac:dyDescent="0.35">
      <c r="B30" s="8" t="s">
        <v>22</v>
      </c>
      <c r="C30" s="1" t="s">
        <v>23</v>
      </c>
      <c r="E30" s="2">
        <v>1.0029611054986471E-3</v>
      </c>
      <c r="F30" s="1" t="str">
        <v>m³/kg</v>
      </c>
      <c r="H30" s="2" cm="1">
        <f t="array" ref="H30">_xll.XLT.CONVERT(C30,E30,$E$3,$H$3)</f>
        <v>1.0029611054986471E-3</v>
      </c>
      <c r="I30" s="1" t="str" cm="1">
        <f t="array" ref="I30">_xll.XLT.UNITS(C30,$H$3)</f>
        <v>m³/kg</v>
      </c>
      <c r="K30" s="2" cm="1">
        <f t="array" ref="K30">_xll.XLT.CONVERT(C30,E30,$E$3,$K$3)</f>
        <v>1.6065895733936651E-2</v>
      </c>
      <c r="L30" s="9" t="str" cm="1">
        <f t="array" ref="L30">_xll.XLT.UNITS(C30,$K$3)</f>
        <v>ft³/lb</v>
      </c>
    </row>
    <row r="31" spans="2:12" x14ac:dyDescent="0.35">
      <c r="B31" s="8" t="s">
        <v>24</v>
      </c>
      <c r="C31" s="1" t="s">
        <v>25</v>
      </c>
      <c r="E31" s="2">
        <v>997.04763676037578</v>
      </c>
      <c r="F31" s="1" t="str">
        <v>kg/m³</v>
      </c>
      <c r="H31" s="2" cm="1">
        <f t="array" ref="H31">_xll.XLT.CONVERT(C31,E31,$E$3,$H$3)</f>
        <v>997.04763676037578</v>
      </c>
      <c r="I31" s="1" t="str" cm="1">
        <f t="array" ref="I31">_xll.XLT.UNITS(C31,$H$3)</f>
        <v>kg/m³</v>
      </c>
      <c r="K31" s="2" cm="1">
        <f t="array" ref="K31">_xll.XLT.CONVERT(C31,E31,$E$3,$K$3)</f>
        <v>62.243650560214888</v>
      </c>
      <c r="L31" s="9" t="str" cm="1">
        <f t="array" ref="L31">_xll.XLT.UNITS(C31,$K$3)</f>
        <v>lb/ft³</v>
      </c>
    </row>
    <row r="32" spans="2:12" x14ac:dyDescent="0.35">
      <c r="B32" s="8" t="s">
        <v>82</v>
      </c>
      <c r="C32" s="1" t="s">
        <v>82</v>
      </c>
      <c r="E32" s="2" t="str">
        <v>LIQUID</v>
      </c>
      <c r="F32" s="1" t="str">
        <v>-</v>
      </c>
      <c r="H32" s="26" t="str" cm="1">
        <f t="array" ref="H32">_xll.XLT.CONVERT(C32,E32,$E$3,$H$3)</f>
        <v>LIQUID</v>
      </c>
      <c r="I32" s="1" t="str" cm="1">
        <f t="array" ref="I32">_xll.XLT.UNITS(C32,$H$3)</f>
        <v>-</v>
      </c>
      <c r="K32" s="26" t="str" cm="1">
        <f t="array" ref="K32">_xll.XLT.CONVERT(C32,E32,$E$3,$K$3)</f>
        <v>LIQUID</v>
      </c>
      <c r="L32" s="9" t="str" cm="1">
        <f t="array" ref="L32">_xll.XLT.UNITS(C32,$K$3)</f>
        <v>-</v>
      </c>
    </row>
    <row r="33" spans="2:12" x14ac:dyDescent="0.35">
      <c r="B33" s="8" t="s">
        <v>30</v>
      </c>
      <c r="C33" s="1" t="s">
        <v>31</v>
      </c>
      <c r="E33" s="2">
        <v>1496.7013844161479</v>
      </c>
      <c r="F33" s="1" t="str">
        <v>m/s</v>
      </c>
      <c r="H33" s="2" cm="1">
        <f t="array" ref="H33">_xll.XLT.CONVERT(C33,E33,$E$3,$H$3)</f>
        <v>1496.7013844161479</v>
      </c>
      <c r="I33" s="1" t="str" cm="1">
        <f t="array" ref="I33">_xll.XLT.UNITS(C33,$H$3)</f>
        <v>m/s</v>
      </c>
      <c r="K33" s="2" cm="1">
        <f t="array" ref="K33">_xll.XLT.CONVERT(C33,E33,$E$3,$K$3)</f>
        <v>4910.4376129138709</v>
      </c>
      <c r="L33" s="9" t="str" cm="1">
        <f t="array" ref="L33">_xll.XLT.UNITS(C33,$K$3)</f>
        <v>ft/s</v>
      </c>
    </row>
    <row r="34" spans="2:12" x14ac:dyDescent="0.35">
      <c r="B34" s="8" t="s">
        <v>32</v>
      </c>
      <c r="C34" s="1" t="s">
        <v>33</v>
      </c>
      <c r="E34" s="2">
        <v>8.9002248907811934E-4</v>
      </c>
      <c r="F34" s="1" t="str">
        <v>Pa s</v>
      </c>
      <c r="H34" s="2" cm="1">
        <f t="array" ref="H34">_xll.XLT.CONVERT(C34,E34,$E$3,$H$3)</f>
        <v>0.89002248907811932</v>
      </c>
      <c r="I34" s="1" t="str" cm="1">
        <f t="array" ref="I34">_xll.XLT.UNITS(C34,$H$3)</f>
        <v>cP</v>
      </c>
      <c r="K34" s="2" cm="1">
        <f t="array" ref="K34">_xll.XLT.CONVERT(C34,E34,$E$3,$K$3)</f>
        <v>2.1530429994129725</v>
      </c>
      <c r="L34" s="9" t="str" cm="1">
        <f t="array" ref="L34">_xll.XLT.UNITS(C34,$K$3)</f>
        <v>lb/ft-h</v>
      </c>
    </row>
    <row r="35" spans="2:12" x14ac:dyDescent="0.35">
      <c r="B35" s="8" t="s">
        <v>34</v>
      </c>
      <c r="C35" s="1" t="s">
        <v>35</v>
      </c>
      <c r="E35" s="2">
        <v>8.9265793956444808E-7</v>
      </c>
      <c r="F35" s="1" t="str">
        <v>m²/s</v>
      </c>
      <c r="H35" s="2" cm="1">
        <f t="array" ref="H35">_xll.XLT.CONVERT(C35,E35,$E$3,$H$3)</f>
        <v>0.89265793956444806</v>
      </c>
      <c r="I35" s="1" t="str" cm="1">
        <f t="array" ref="I35">_xll.XLT.UNITS(C35,$H$3)</f>
        <v>mm²/s</v>
      </c>
      <c r="K35" s="2" cm="1">
        <f t="array" ref="K35">_xll.XLT.CONVERT(C35,E35,$E$3,$K$3)</f>
        <v>9.6084900942364004E-6</v>
      </c>
      <c r="L35" s="9" t="str" cm="1">
        <f t="array" ref="L35">_xll.XLT.UNITS(C35,$K$3)</f>
        <v>ft²/s</v>
      </c>
    </row>
    <row r="36" spans="2:12" x14ac:dyDescent="0.35">
      <c r="B36" s="8" t="s">
        <v>36</v>
      </c>
      <c r="C36" s="1" t="s">
        <v>37</v>
      </c>
      <c r="E36" s="2">
        <v>0.60651608021979331</v>
      </c>
      <c r="F36" s="1" t="str">
        <v>W/m-K</v>
      </c>
      <c r="H36" s="2" cm="1">
        <f t="array" ref="H36">_xll.XLT.CONVERT(C36,E36,$E$3,$H$3)</f>
        <v>0.60651608021979331</v>
      </c>
      <c r="I36" s="1" t="str" cm="1">
        <f t="array" ref="I36">_xll.XLT.UNITS(C36,$H$3)</f>
        <v>W/m-°C</v>
      </c>
      <c r="K36" s="2" cm="1">
        <f t="array" ref="K36">_xll.XLT.CONVERT(C36,E36,$E$3,$K$3)</f>
        <v>0.35043851146253263</v>
      </c>
      <c r="L36" s="9" t="str" cm="1">
        <f t="array" ref="L36">_xll.XLT.UNITS(C36,$K$3)</f>
        <v>Btu/h-ft-°F</v>
      </c>
    </row>
    <row r="37" spans="2:12" x14ac:dyDescent="0.35">
      <c r="B37" s="8" t="s">
        <v>38</v>
      </c>
      <c r="C37" s="1" t="s">
        <v>39</v>
      </c>
      <c r="E37" s="2">
        <v>4181.3149907714078</v>
      </c>
      <c r="F37" s="1" t="str">
        <v>J/kg-K</v>
      </c>
      <c r="H37" s="2" cm="1">
        <f t="array" ref="H37">_xll.XLT.CONVERT(C37,E37,$E$3,$H$3)</f>
        <v>4.1813149907714076</v>
      </c>
      <c r="I37" s="1" t="str" cm="1">
        <f t="array" ref="I37">_xll.XLT.UNITS(C37,$H$3)</f>
        <v>kJ/kg-°C</v>
      </c>
      <c r="K37" s="2" cm="1">
        <f t="array" ref="K37">_xll.XLT.CONVERT(C37,E37,$E$3,$K$3)</f>
        <v>0.99868992805278678</v>
      </c>
      <c r="L37" s="9" t="str" cm="1">
        <f t="array" ref="L37">_xll.XLT.UNITS(C37,$K$3)</f>
        <v>Btu/lb-°F</v>
      </c>
    </row>
    <row r="38" spans="2:12" x14ac:dyDescent="0.35">
      <c r="B38" s="8" t="s">
        <v>40</v>
      </c>
      <c r="C38" s="1" t="s">
        <v>41</v>
      </c>
      <c r="E38" s="2">
        <v>4137.5648784160267</v>
      </c>
      <c r="F38" s="1" t="str">
        <v>J/kg-K</v>
      </c>
      <c r="H38" s="2" cm="1">
        <f t="array" ref="H38">_xll.XLT.CONVERT(C38,E38,$E$3,$H$3)</f>
        <v>4.1375648784160264</v>
      </c>
      <c r="I38" s="1" t="str" cm="1">
        <f t="array" ref="I38">_xll.XLT.UNITS(C38,$H$3)</f>
        <v>kJ/kg-°C</v>
      </c>
      <c r="K38" s="2" cm="1">
        <f t="array" ref="K38">_xll.XLT.CONVERT(C38,E38,$E$3,$K$3)</f>
        <v>0.98824039323971202</v>
      </c>
      <c r="L38" s="9" t="str" cm="1">
        <f t="array" ref="L38">_xll.XLT.UNITS(C38,$K$3)</f>
        <v>Btu/lb-°F</v>
      </c>
    </row>
    <row r="39" spans="2:12" x14ac:dyDescent="0.35">
      <c r="B39" s="8" t="s">
        <v>42</v>
      </c>
      <c r="C39" s="1" t="s">
        <v>43</v>
      </c>
      <c r="E39" s="2">
        <v>2.5728890194770001E-4</v>
      </c>
      <c r="F39" s="1" t="str">
        <v>1/K</v>
      </c>
      <c r="H39" s="2" cm="1">
        <f t="array" ref="H39">_xll.XLT.CONVERT(C39,E39,$E$3,$H$3)</f>
        <v>2.5728890194770001E-4</v>
      </c>
      <c r="I39" s="1" t="str" cm="1">
        <f t="array" ref="I39">_xll.XLT.UNITS(C39,$H$3)</f>
        <v>1/°C</v>
      </c>
      <c r="K39" s="2" cm="1">
        <f t="array" ref="K39">_xll.XLT.CONVERT(C39,E39,$E$3,$K$3)</f>
        <v>1.4293827885983334E-4</v>
      </c>
      <c r="L39" s="9" t="str" cm="1">
        <f t="array" ref="L39">_xll.XLT.UNITS(C39,$K$3)</f>
        <v>1/°F</v>
      </c>
    </row>
    <row r="40" spans="2:12" x14ac:dyDescent="0.35">
      <c r="B40" s="8" t="s">
        <v>44</v>
      </c>
      <c r="C40" s="1" t="s">
        <v>51</v>
      </c>
      <c r="E40" s="2">
        <v>4.5246171732882036E-10</v>
      </c>
      <c r="F40" s="1" t="str">
        <v>1/Pa</v>
      </c>
      <c r="H40" s="2" cm="1">
        <f t="array" ref="H40">_xll.XLT.CONVERT(C40,E40,$E$3,$H$3)</f>
        <v>4.5246171732882038E-5</v>
      </c>
      <c r="I40" s="1" t="str" cm="1">
        <f t="array" ref="I40">_xll.XLT.UNITS(C40,$H$3)</f>
        <v>1/bar</v>
      </c>
      <c r="K40" s="2" cm="1">
        <f t="array" ref="K40">_xll.XLT.CONVERT(C40,E40,$E$3,$K$3)</f>
        <v>3.1196137174790796E-6</v>
      </c>
      <c r="L40" s="9" t="str" cm="1">
        <f t="array" ref="L40">_xll.XLT.UNITS(C40,$K$3)</f>
        <v>1/psi</v>
      </c>
    </row>
    <row r="41" spans="2:12" x14ac:dyDescent="0.35">
      <c r="B41" s="8" t="s">
        <v>45</v>
      </c>
      <c r="C41" s="1" t="s">
        <v>46</v>
      </c>
      <c r="E41" s="2">
        <v>6.1358049639135919</v>
      </c>
      <c r="F41" s="1" t="str">
        <v>-</v>
      </c>
      <c r="H41" s="2" cm="1">
        <f t="array" ref="H41">_xll.XLT.CONVERT(C41,E41,$E$3,$H$3)</f>
        <v>6.1358049639135919</v>
      </c>
      <c r="I41" s="1" t="str" cm="1">
        <f t="array" ref="I41">_xll.XLT.UNITS(C41,$H$3)</f>
        <v>-</v>
      </c>
      <c r="K41" s="2" cm="1">
        <f t="array" ref="K41">_xll.XLT.CONVERT(C41,E41,$E$3,$K$3)</f>
        <v>6.1358049639135919</v>
      </c>
      <c r="L41" s="9" t="str" cm="1">
        <f t="array" ref="L41">_xll.XLT.UNITS(C41,$K$3)</f>
        <v>-</v>
      </c>
    </row>
    <row r="42" spans="2:12" x14ac:dyDescent="0.35">
      <c r="B42" s="8" t="s">
        <v>47</v>
      </c>
      <c r="C42" s="1" t="s">
        <v>48</v>
      </c>
      <c r="E42" s="2">
        <v>0</v>
      </c>
      <c r="F42" s="1" t="str">
        <v>-</v>
      </c>
      <c r="H42" s="2" cm="1">
        <f t="array" ref="H42">_xll.XLT.CONVERT(C42,E42,$E$3,$H$3)</f>
        <v>0</v>
      </c>
      <c r="I42" s="1" t="str" cm="1">
        <f t="array" ref="I42">_xll.XLT.UNITS(C42,$H$3)</f>
        <v>-</v>
      </c>
      <c r="K42" s="2" cm="1">
        <f t="array" ref="K42">_xll.XLT.CONVERT(C42,E42,$E$3,$K$3)</f>
        <v>0</v>
      </c>
      <c r="L42" s="9" t="str" cm="1">
        <f t="array" ref="L42">_xll.XLT.UNITS(C42,$K$3)</f>
        <v>-</v>
      </c>
    </row>
    <row r="43" spans="2:12" ht="15" thickBot="1" x14ac:dyDescent="0.4">
      <c r="B43" s="10" t="s">
        <v>49</v>
      </c>
      <c r="C43" s="11" t="s">
        <v>50</v>
      </c>
      <c r="D43" s="11"/>
      <c r="E43" s="12">
        <v>7.385454037954764E-4</v>
      </c>
      <c r="F43" s="11" t="str">
        <v>-</v>
      </c>
      <c r="G43" s="11"/>
      <c r="H43" s="12" cm="1">
        <f t="array" ref="H43">_xll.XLT.CONVERT(C43,E43,$E$3,$H$3)</f>
        <v>7.385454037954764E-4</v>
      </c>
      <c r="I43" s="11" t="str" cm="1">
        <f t="array" ref="I43">_xll.XLT.UNITS(C43,$H$3)</f>
        <v>-</v>
      </c>
      <c r="J43" s="11"/>
      <c r="K43" s="12" cm="1">
        <f t="array" ref="K43">_xll.XLT.CONVERT(C43,E43,$E$3,$K$3)</f>
        <v>7.385454037954764E-4</v>
      </c>
      <c r="L43" s="13" t="str" cm="1">
        <f t="array" ref="L43">_xll.XLT.UNITS(C43,$K$3)</f>
        <v>-</v>
      </c>
    </row>
    <row r="44" spans="2:12" ht="15" thickBot="1" x14ac:dyDescent="0.4"/>
    <row r="45" spans="2:12" ht="17.5" thickBot="1" x14ac:dyDescent="0.45">
      <c r="B45" s="20" t="s">
        <v>65</v>
      </c>
      <c r="C45" s="17"/>
      <c r="D45" s="3"/>
      <c r="E45" s="20" t="str">
        <f>E3&amp;" UNITS"</f>
        <v>SI UNITS</v>
      </c>
      <c r="F45" s="17"/>
      <c r="G45" s="3"/>
      <c r="H45" s="20" t="str">
        <f>H3&amp;" UNITS"</f>
        <v>METRIC UNITS</v>
      </c>
      <c r="I45" s="17"/>
      <c r="J45" s="3"/>
      <c r="K45" s="20" t="str">
        <f>K3&amp;" UNITS"</f>
        <v>IMPERIAL UNITS</v>
      </c>
      <c r="L45" s="17"/>
    </row>
    <row r="46" spans="2:12" x14ac:dyDescent="0.35">
      <c r="B46" s="4" t="s">
        <v>66</v>
      </c>
      <c r="C46" s="5" t="s">
        <v>10</v>
      </c>
      <c r="D46" s="5"/>
      <c r="E46" s="6" cm="1">
        <f t="array" ref="E46">_xll.XLT.Ref.FLASH.TX(B3,E24,0.5,C46,$E$3)</f>
        <v>3169.9293571296776</v>
      </c>
      <c r="F46" s="5" t="str" cm="1">
        <f t="array" ref="F46:F47">_xll.XLT.UNITS(C46:C47,$E$3)</f>
        <v>Pa</v>
      </c>
      <c r="G46" s="5"/>
      <c r="H46" s="6" cm="1">
        <f t="array" ref="H46">_xll.XLT.CONVERT(C46,E46,$E$3,$H$3)</f>
        <v>3.1699293571296777E-2</v>
      </c>
      <c r="I46" s="5" t="str" cm="1">
        <f t="array" ref="I46">_xll.XLT.UNITS(C46,$H$3)</f>
        <v>bar</v>
      </c>
      <c r="J46" s="5"/>
      <c r="K46" s="6" cm="1">
        <f t="array" ref="K46">_xll.XLT.CONVERT(C46,E46,$E$3,$K$3)</f>
        <v>0.45975938389479654</v>
      </c>
      <c r="L46" s="7" t="str" cm="1">
        <f t="array" ref="L46">_xll.XLT.UNITS(C46,$K$3)</f>
        <v>psi</v>
      </c>
    </row>
    <row r="47" spans="2:12" ht="15" thickBot="1" x14ac:dyDescent="0.4">
      <c r="B47" s="10" t="s">
        <v>67</v>
      </c>
      <c r="C47" s="11" t="s">
        <v>12</v>
      </c>
      <c r="D47" s="11"/>
      <c r="E47" s="12" cm="1">
        <f t="array" ref="E47">_xll.XLT.REF.FLASH.PX(B3,E23,0.5,C47,$E$3)</f>
        <v>373.12429587530261</v>
      </c>
      <c r="F47" s="11" t="str">
        <v>K</v>
      </c>
      <c r="G47" s="11"/>
      <c r="H47" s="12" cm="1">
        <f t="array" ref="H47">_xll.XLT.CONVERT(C47,E47,$E$3,$H$3)</f>
        <v>99.97429587530263</v>
      </c>
      <c r="I47" s="11" t="str" cm="1">
        <f t="array" ref="I47">_xll.XLT.UNITS(C47,$H$3)</f>
        <v>°C</v>
      </c>
      <c r="J47" s="11"/>
      <c r="K47" s="12" cm="1">
        <f t="array" ref="K47">_xll.XLT.CONVERT(C47,E47,$E$3,$K$3)</f>
        <v>211.95373257554473</v>
      </c>
      <c r="L47" s="13" t="str" cm="1">
        <f t="array" ref="L47">_xll.XLT.UNITS(C47,$K$3)</f>
        <v>°F</v>
      </c>
    </row>
    <row r="48" spans="2:12" x14ac:dyDescent="0.35"/>
  </sheetData>
  <mergeCells count="7">
    <mergeCell ref="E2:F2"/>
    <mergeCell ref="H2:I2"/>
    <mergeCell ref="K2:L2"/>
    <mergeCell ref="B3:C3"/>
    <mergeCell ref="E3:F3"/>
    <mergeCell ref="H3:I3"/>
    <mergeCell ref="K3:L3"/>
  </mergeCells>
  <dataValidations count="2">
    <dataValidation type="list" allowBlank="1" showInputMessage="1" showErrorMessage="1" sqref="B3" xr:uid="{4AEF9BE8-EB71-4059-A627-04AE786298AF}">
      <formula1>"WATER,AMMONIA,CO2,R134A,R123,R32,OXYGEN,NITROGEN,METHANE,BUTANE"</formula1>
    </dataValidation>
    <dataValidation type="list" allowBlank="1" showInputMessage="1" showErrorMessage="1" sqref="E3 H3 K3" xr:uid="{6776AD29-EB96-489B-A521-1DC23875EEEC}">
      <formula1>"SI,METRIC,IMPERIAL"</formula1>
    </dataValidation>
  </dataValidations>
  <printOptions horizontalCentered="1"/>
  <pageMargins left="0.62992125984251968" right="0.62992125984251968" top="0.6692913385826772" bottom="0.6692913385826772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C5917-6B4F-4D6B-AEB2-ACFDE536149E}">
  <sheetPr>
    <pageSetUpPr fitToPage="1"/>
  </sheetPr>
  <dimension ref="A1:S48"/>
  <sheetViews>
    <sheetView showGridLines="0" zoomScale="115" zoomScaleNormal="115" workbookViewId="0">
      <selection activeCell="B2" sqref="B2"/>
    </sheetView>
  </sheetViews>
  <sheetFormatPr defaultColWidth="0" defaultRowHeight="14.5" zeroHeight="1" x14ac:dyDescent="0.35"/>
  <cols>
    <col min="1" max="1" width="2.6328125" style="1" customWidth="1"/>
    <col min="2" max="2" width="37" style="1" bestFit="1" customWidth="1"/>
    <col min="3" max="3" width="6.90625" style="1" bestFit="1" customWidth="1"/>
    <col min="4" max="4" width="2.6328125" style="1" customWidth="1"/>
    <col min="5" max="5" width="22.6328125" style="1" customWidth="1"/>
    <col min="6" max="6" width="15.6328125" style="1" customWidth="1"/>
    <col min="7" max="7" width="2.6328125" style="1" customWidth="1"/>
    <col min="8" max="8" width="22.6328125" style="1" customWidth="1"/>
    <col min="9" max="9" width="15.6328125" style="1" customWidth="1"/>
    <col min="10" max="10" width="2.6328125" style="1" customWidth="1"/>
    <col min="11" max="11" width="22.6328125" style="1" customWidth="1"/>
    <col min="12" max="12" width="15.6328125" style="1" customWidth="1"/>
    <col min="13" max="13" width="2.6328125" style="1" customWidth="1"/>
    <col min="14" max="19" width="0" style="1" hidden="1" customWidth="1"/>
    <col min="20" max="16384" width="8.7265625" style="1" hidden="1"/>
  </cols>
  <sheetData>
    <row r="1" spans="2:12" ht="15" thickBot="1" x14ac:dyDescent="0.4"/>
    <row r="2" spans="2:12" ht="17.5" thickBot="1" x14ac:dyDescent="0.45">
      <c r="B2" s="19" t="s">
        <v>64</v>
      </c>
      <c r="C2" s="17"/>
      <c r="D2" s="3"/>
      <c r="E2" s="28"/>
      <c r="F2" s="28"/>
      <c r="G2" s="3"/>
      <c r="H2" s="28"/>
      <c r="I2" s="28"/>
      <c r="J2" s="3"/>
      <c r="K2" s="28"/>
      <c r="L2" s="28"/>
    </row>
    <row r="3" spans="2:12" ht="15" thickBot="1" x14ac:dyDescent="0.4">
      <c r="B3" s="29" t="s">
        <v>0</v>
      </c>
      <c r="C3" s="30"/>
      <c r="D3" s="14"/>
      <c r="E3" s="30" t="s">
        <v>13</v>
      </c>
      <c r="F3" s="30"/>
      <c r="G3" s="14"/>
      <c r="H3" s="30" t="s">
        <v>14</v>
      </c>
      <c r="I3" s="30"/>
      <c r="J3" s="14"/>
      <c r="K3" s="30" t="s">
        <v>15</v>
      </c>
      <c r="L3" s="31"/>
    </row>
    <row r="4" spans="2:12" ht="15" thickBot="1" x14ac:dyDescent="0.4"/>
    <row r="5" spans="2:12" ht="17.5" thickBot="1" x14ac:dyDescent="0.45">
      <c r="B5" s="18" t="s">
        <v>63</v>
      </c>
      <c r="C5" s="17"/>
      <c r="D5" s="3"/>
      <c r="E5" s="18" t="str">
        <f>E3&amp;" UNITS"</f>
        <v>SI UNITS</v>
      </c>
      <c r="F5" s="17"/>
      <c r="G5" s="3"/>
      <c r="H5" s="18" t="str">
        <f>H3&amp;" UNITS"</f>
        <v>METRIC UNITS</v>
      </c>
      <c r="I5" s="17"/>
      <c r="J5" s="3"/>
      <c r="K5" s="18" t="str">
        <f>K3&amp;" UNITS"</f>
        <v>IMPERIAL UNITS</v>
      </c>
      <c r="L5" s="17"/>
    </row>
    <row r="6" spans="2:12" x14ac:dyDescent="0.35">
      <c r="B6" s="4" t="s">
        <v>9</v>
      </c>
      <c r="C6" s="5" t="s">
        <v>10</v>
      </c>
      <c r="D6" s="5"/>
      <c r="E6" s="15">
        <v>101325</v>
      </c>
      <c r="F6" s="5" t="str" cm="1">
        <f t="array" ref="F6:F7">_xll.XLT.UNITS(C6:C7,$E$3)</f>
        <v>Pa</v>
      </c>
      <c r="G6" s="5"/>
      <c r="H6" s="6" cm="1">
        <f t="array" ref="H6">_xll.XLT.CONVERT(C6,E6,$E$3,$H$3)</f>
        <v>1.01325</v>
      </c>
      <c r="I6" s="5" t="str" cm="1">
        <f t="array" ref="I6">_xll.XLT.UNITS(C6,$H$3)</f>
        <v>bar</v>
      </c>
      <c r="J6" s="5"/>
      <c r="K6" s="6" cm="1">
        <f t="array" ref="K6">_xll.XLT.CONVERT(C6,E6,$E$3,$K$3)</f>
        <v>14.695948812979974</v>
      </c>
      <c r="L6" s="7" t="str" cm="1">
        <f t="array" ref="L6">_xll.XLT.UNITS(C6,$K$3)</f>
        <v>psi</v>
      </c>
    </row>
    <row r="7" spans="2:12" ht="15" thickBot="1" x14ac:dyDescent="0.4">
      <c r="B7" s="10" t="s">
        <v>77</v>
      </c>
      <c r="C7" s="11" t="s">
        <v>23</v>
      </c>
      <c r="D7" s="11"/>
      <c r="E7" s="16">
        <v>1.0029611054986471E-3</v>
      </c>
      <c r="F7" s="11" t="str">
        <v>m³/kg</v>
      </c>
      <c r="G7" s="11"/>
      <c r="H7" s="12" cm="1">
        <f t="array" ref="H7">_xll.XLT.CONVERT(C7,E7,$E$3,$H$3)</f>
        <v>1.0029611054986471E-3</v>
      </c>
      <c r="I7" s="11" t="str" cm="1">
        <f t="array" ref="I7">_xll.XLT.UNITS(C7,$H$3)</f>
        <v>m³/kg</v>
      </c>
      <c r="J7" s="11"/>
      <c r="K7" s="12" cm="1">
        <f t="array" ref="K7">_xll.XLT.CONVERT(C7,E7,$E$3,$K$3)</f>
        <v>1.6065895733936651E-2</v>
      </c>
      <c r="L7" s="13" t="str" cm="1">
        <f t="array" ref="L7">_xll.XLT.UNITS(C7,$K$3)</f>
        <v>ft³/lb</v>
      </c>
    </row>
    <row r="8" spans="2:12" x14ac:dyDescent="0.35"/>
    <row r="9" spans="2:12" ht="15" thickBot="1" x14ac:dyDescent="0.4"/>
    <row r="10" spans="2:12" ht="17.5" thickBot="1" x14ac:dyDescent="0.45">
      <c r="B10" s="18" t="s">
        <v>60</v>
      </c>
      <c r="C10" s="17"/>
      <c r="D10" s="3"/>
      <c r="E10" s="18" t="str">
        <f>E3&amp;" UNITS"</f>
        <v>SI UNITS</v>
      </c>
      <c r="F10" s="17"/>
      <c r="G10" s="3"/>
      <c r="H10" s="18" t="str">
        <f>H3&amp;" UNITS"</f>
        <v>METRIC UNITS</v>
      </c>
      <c r="I10" s="17"/>
      <c r="J10" s="3"/>
      <c r="K10" s="18" t="str">
        <f>K3&amp;" UNITS"</f>
        <v>IMPERIAL UNITS</v>
      </c>
      <c r="L10" s="17"/>
    </row>
    <row r="11" spans="2:12" x14ac:dyDescent="0.35">
      <c r="B11" s="4" t="s">
        <v>52</v>
      </c>
      <c r="C11" s="5" t="s">
        <v>1</v>
      </c>
      <c r="D11" s="5"/>
      <c r="E11" s="6" cm="1">
        <f t="array" ref="E11:E14">_xll.XLT.CONSTANTS(B3,C11:C14,$E$3)</f>
        <v>611.65480089686844</v>
      </c>
      <c r="F11" s="5" t="str" cm="1">
        <f t="array" ref="F11:F14">_xll.XLT.UNITS(C11:C14,$E$3)</f>
        <v>Pa</v>
      </c>
      <c r="G11" s="5"/>
      <c r="H11" s="6" cm="1">
        <f t="array" ref="H11">_xll.XLT.CONVERT(C11,E11,$E$3,$H$3)</f>
        <v>6.1165480089686846E-3</v>
      </c>
      <c r="I11" s="5" t="str" cm="1">
        <f t="array" ref="I11">_xll.XLT.UNITS(C11,$H$3)</f>
        <v>bar</v>
      </c>
      <c r="J11" s="5"/>
      <c r="K11" s="6" cm="1">
        <f t="array" ref="K11">_xll.XLT.CONVERT(C11,E11,$E$3,$K$3)</f>
        <v>8.8713028820072398E-2</v>
      </c>
      <c r="L11" s="7" t="str" cm="1">
        <f t="array" ref="L11">_xll.XLT.UNITS(C11,$K$3)</f>
        <v>psi</v>
      </c>
    </row>
    <row r="12" spans="2:12" x14ac:dyDescent="0.35">
      <c r="B12" s="8" t="s">
        <v>53</v>
      </c>
      <c r="C12" s="1" t="s">
        <v>2</v>
      </c>
      <c r="E12" s="2">
        <v>1000000000</v>
      </c>
      <c r="F12" s="1" t="str">
        <v>Pa</v>
      </c>
      <c r="H12" s="2" cm="1">
        <f t="array" ref="H12">_xll.XLT.CONVERT(C12,E12,$E$3,$H$3)</f>
        <v>10000</v>
      </c>
      <c r="I12" s="1" t="str" cm="1">
        <f t="array" ref="I12">_xll.XLT.UNITS(C12,$H$3)</f>
        <v>bar</v>
      </c>
      <c r="K12" s="2" cm="1">
        <f t="array" ref="K12">_xll.XLT.CONVERT(C12,E12,$E$3,$K$3)</f>
        <v>145037.73809997507</v>
      </c>
      <c r="L12" s="9" t="str" cm="1">
        <f t="array" ref="L12">_xll.XLT.UNITS(C12,$K$3)</f>
        <v>psi</v>
      </c>
    </row>
    <row r="13" spans="2:12" x14ac:dyDescent="0.35">
      <c r="B13" s="8" t="s">
        <v>54</v>
      </c>
      <c r="C13" s="1" t="s">
        <v>3</v>
      </c>
      <c r="E13" s="2">
        <v>273.16000000000003</v>
      </c>
      <c r="F13" s="1" t="str">
        <v>K</v>
      </c>
      <c r="H13" s="2" cm="1">
        <f t="array" ref="H13">_xll.XLT.CONVERT(C13,E13,$E$3,$H$3)</f>
        <v>1.0000000000047748E-2</v>
      </c>
      <c r="I13" s="1" t="str" cm="1">
        <f t="array" ref="I13">_xll.XLT.UNITS(C13,$H$3)</f>
        <v>°C</v>
      </c>
      <c r="K13" s="2" cm="1">
        <f t="array" ref="K13">_xll.XLT.CONVERT(C13,E13,$E$3,$K$3)</f>
        <v>32.017999999999972</v>
      </c>
      <c r="L13" s="9" t="str" cm="1">
        <f t="array" ref="L13">_xll.XLT.UNITS(C13,$K$3)</f>
        <v>°F</v>
      </c>
    </row>
    <row r="14" spans="2:12" ht="15" thickBot="1" x14ac:dyDescent="0.4">
      <c r="B14" s="10" t="s">
        <v>55</v>
      </c>
      <c r="C14" s="11" t="s">
        <v>4</v>
      </c>
      <c r="D14" s="11"/>
      <c r="E14" s="12">
        <v>2000</v>
      </c>
      <c r="F14" s="11" t="str">
        <v>K</v>
      </c>
      <c r="G14" s="11"/>
      <c r="H14" s="12" cm="1">
        <f t="array" ref="H14">_xll.XLT.CONVERT(C14,E14,$E$3,$H$3)</f>
        <v>1726.85</v>
      </c>
      <c r="I14" s="11" t="str" cm="1">
        <f t="array" ref="I14">_xll.XLT.UNITS(C14,$H$3)</f>
        <v>°C</v>
      </c>
      <c r="J14" s="11"/>
      <c r="K14" s="12" cm="1">
        <f t="array" ref="K14">_xll.XLT.CONVERT(C14,E14,$E$3,$K$3)</f>
        <v>3140.33</v>
      </c>
      <c r="L14" s="13" t="str" cm="1">
        <f t="array" ref="L14">_xll.XLT.UNITS(C14,$K$3)</f>
        <v>°F</v>
      </c>
    </row>
    <row r="15" spans="2:12" ht="15" thickBot="1" x14ac:dyDescent="0.4"/>
    <row r="16" spans="2:12" ht="17.5" thickBot="1" x14ac:dyDescent="0.45">
      <c r="B16" s="18" t="s">
        <v>61</v>
      </c>
      <c r="C16" s="17"/>
      <c r="D16" s="3"/>
      <c r="E16" s="18" t="str">
        <f>E3&amp;" UNITS"</f>
        <v>SI UNITS</v>
      </c>
      <c r="F16" s="17"/>
      <c r="G16" s="3"/>
      <c r="H16" s="18" t="str">
        <f>H3&amp;" UNITS"</f>
        <v>METRIC UNITS</v>
      </c>
      <c r="I16" s="17"/>
      <c r="J16" s="3"/>
      <c r="K16" s="18" t="str">
        <f>K3&amp;" UNITS"</f>
        <v>IMPERIAL UNITS</v>
      </c>
      <c r="L16" s="17"/>
    </row>
    <row r="17" spans="2:12" x14ac:dyDescent="0.35">
      <c r="B17" s="4" t="s">
        <v>56</v>
      </c>
      <c r="C17" s="5" t="s">
        <v>5</v>
      </c>
      <c r="D17" s="5"/>
      <c r="E17" s="6" cm="1">
        <f t="array" ref="E17:E20">_xll.XLT.CONSTANTS(B3,C17:C20,$E$3)</f>
        <v>22064000</v>
      </c>
      <c r="F17" s="5" t="str" cm="1">
        <f t="array" ref="F17:F20">_xll.XLT.UNITS(C17:C20,$E$3)</f>
        <v>Pa</v>
      </c>
      <c r="G17" s="5"/>
      <c r="H17" s="6" cm="1">
        <f t="array" ref="H17">_xll.XLT.CONVERT(C17,E17,$E$3,$H$3)</f>
        <v>220.64</v>
      </c>
      <c r="I17" s="5" t="str" cm="1">
        <f t="array" ref="I17">_xll.XLT.UNITS(C17,$H$3)</f>
        <v>bar</v>
      </c>
      <c r="J17" s="5"/>
      <c r="K17" s="6" cm="1">
        <f t="array" ref="K17">_xll.XLT.CONVERT(C17,E17,$E$3,$K$3)</f>
        <v>3200.11265343785</v>
      </c>
      <c r="L17" s="7" t="str" cm="1">
        <f t="array" ref="L17">_xll.XLT.UNITS(C17,$K$3)</f>
        <v>psi</v>
      </c>
    </row>
    <row r="18" spans="2:12" x14ac:dyDescent="0.35">
      <c r="B18" s="8" t="s">
        <v>57</v>
      </c>
      <c r="C18" s="1" t="s">
        <v>6</v>
      </c>
      <c r="E18" s="2">
        <v>647.096</v>
      </c>
      <c r="F18" s="1" t="str">
        <v>K</v>
      </c>
      <c r="H18" s="2" cm="1">
        <f t="array" ref="H18">_xll.XLT.CONVERT(C18,E18,$E$3,$H$3)</f>
        <v>373.94600000000003</v>
      </c>
      <c r="I18" s="1" t="str" cm="1">
        <f t="array" ref="I18">_xll.XLT.UNITS(C18,$H$3)</f>
        <v>°C</v>
      </c>
      <c r="K18" s="2" cm="1">
        <f t="array" ref="K18">_xll.XLT.CONVERT(C18,E18,$E$3,$K$3)</f>
        <v>705.10279999999989</v>
      </c>
      <c r="L18" s="9" t="str" cm="1">
        <f t="array" ref="L18">_xll.XLT.UNITS(C18,$K$3)</f>
        <v>°F</v>
      </c>
    </row>
    <row r="19" spans="2:12" x14ac:dyDescent="0.35">
      <c r="B19" s="8" t="s">
        <v>58</v>
      </c>
      <c r="C19" s="1" t="s">
        <v>7</v>
      </c>
      <c r="E19" s="2">
        <v>611.65480089686844</v>
      </c>
      <c r="F19" s="1" t="str">
        <v>Pa</v>
      </c>
      <c r="H19" s="2" cm="1">
        <f t="array" ref="H19">_xll.XLT.CONVERT(C19,E19,$E$3,$H$3)</f>
        <v>6.1165480089686846E-3</v>
      </c>
      <c r="I19" s="1" t="str" cm="1">
        <f t="array" ref="I19">_xll.XLT.UNITS(C19,$H$3)</f>
        <v>bar</v>
      </c>
      <c r="K19" s="2" cm="1">
        <f t="array" ref="K19">_xll.XLT.CONVERT(C19,E19,$E$3,$K$3)</f>
        <v>8.8713028820072398E-2</v>
      </c>
      <c r="L19" s="9" t="str" cm="1">
        <f t="array" ref="L19">_xll.XLT.UNITS(C19,$K$3)</f>
        <v>psi</v>
      </c>
    </row>
    <row r="20" spans="2:12" ht="15" thickBot="1" x14ac:dyDescent="0.4">
      <c r="B20" s="10" t="s">
        <v>59</v>
      </c>
      <c r="C20" s="11" t="s">
        <v>8</v>
      </c>
      <c r="D20" s="11"/>
      <c r="E20" s="12">
        <v>273.16000000000003</v>
      </c>
      <c r="F20" s="11" t="str">
        <v>K</v>
      </c>
      <c r="G20" s="11"/>
      <c r="H20" s="12" cm="1">
        <f t="array" ref="H20">_xll.XLT.CONVERT(C20,E20,$E$3,$H$3)</f>
        <v>1.0000000000047748E-2</v>
      </c>
      <c r="I20" s="11" t="str" cm="1">
        <f t="array" ref="I20">_xll.XLT.UNITS(C20,$H$3)</f>
        <v>°C</v>
      </c>
      <c r="J20" s="11"/>
      <c r="K20" s="12" cm="1">
        <f t="array" ref="K20">_xll.XLT.CONVERT(C20,E20,$E$3,$K$3)</f>
        <v>32.017999999999972</v>
      </c>
      <c r="L20" s="13" t="str" cm="1">
        <f t="array" ref="L20">_xll.XLT.UNITS(C20,$K$3)</f>
        <v>°F</v>
      </c>
    </row>
    <row r="21" spans="2:12" ht="15" thickBot="1" x14ac:dyDescent="0.4">
      <c r="E21" s="2"/>
      <c r="H21" s="2"/>
      <c r="K21" s="2"/>
    </row>
    <row r="22" spans="2:12" ht="17.5" thickBot="1" x14ac:dyDescent="0.45">
      <c r="B22" s="18" t="s">
        <v>62</v>
      </c>
      <c r="C22" s="17"/>
      <c r="D22" s="3"/>
      <c r="E22" s="18" t="str">
        <f>E3&amp;" UNITS"</f>
        <v>SI UNITS</v>
      </c>
      <c r="F22" s="17"/>
      <c r="G22" s="3"/>
      <c r="H22" s="18" t="str">
        <f>H3&amp;" UNITS"</f>
        <v>METRIC UNITS</v>
      </c>
      <c r="I22" s="17"/>
      <c r="J22" s="3"/>
      <c r="K22" s="18" t="str">
        <f>K3&amp;" UNITS"</f>
        <v>IMPERIAL UNITS</v>
      </c>
      <c r="L22" s="17"/>
    </row>
    <row r="23" spans="2:12" x14ac:dyDescent="0.35">
      <c r="B23" s="4" t="s">
        <v>9</v>
      </c>
      <c r="C23" s="5" t="s">
        <v>10</v>
      </c>
      <c r="D23" s="5"/>
      <c r="E23" s="6" cm="1">
        <f t="array" ref="E23:E43">_xll.XLT.REF.FLASH.PV($B$3,$E$6,$E$7,C23:C43,$E$3)</f>
        <v>101325.00015700624</v>
      </c>
      <c r="F23" s="5" t="str" cm="1">
        <f t="array" ref="F23:F43">_xll.XLT.UNITS(C23:C43,$E$3)</f>
        <v>Pa</v>
      </c>
      <c r="G23" s="5"/>
      <c r="H23" s="6" cm="1">
        <f t="array" ref="H23">_xll.XLT.CONVERT(C23,E23,$E$3,$H$3)</f>
        <v>1.0132500015700625</v>
      </c>
      <c r="I23" s="5" t="str" cm="1">
        <f t="array" ref="I23">_xll.XLT.UNITS(C23,$H$3)</f>
        <v>bar</v>
      </c>
      <c r="J23" s="5"/>
      <c r="K23" s="6" cm="1">
        <f t="array" ref="K23">_xll.XLT.CONVERT(C23,E23,$E$3,$K$3)</f>
        <v>14.695948835751803</v>
      </c>
      <c r="L23" s="7" t="str" cm="1">
        <f t="array" ref="L23">_xll.XLT.UNITS(C23,$K$3)</f>
        <v>psi</v>
      </c>
    </row>
    <row r="24" spans="2:12" x14ac:dyDescent="0.35">
      <c r="B24" s="8" t="s">
        <v>11</v>
      </c>
      <c r="C24" s="1" t="s">
        <v>12</v>
      </c>
      <c r="E24" s="2">
        <v>298.14999999998804</v>
      </c>
      <c r="F24" s="1" t="str">
        <v>K</v>
      </c>
      <c r="H24" s="2" cm="1">
        <f t="array" ref="H24">_xll.XLT.CONVERT(C24,E24,$E$3,$H$3)</f>
        <v>24.999999999988063</v>
      </c>
      <c r="I24" s="1" t="str" cm="1">
        <f t="array" ref="I24">_xll.XLT.UNITS(C24,$H$3)</f>
        <v>°C</v>
      </c>
      <c r="K24" s="2" cm="1">
        <f t="array" ref="K24">_xll.XLT.CONVERT(C24,E24,$E$3,$K$3)</f>
        <v>76.999999999978456</v>
      </c>
      <c r="L24" s="9" t="str" cm="1">
        <f t="array" ref="L24">_xll.XLT.UNITS(C24,$K$3)</f>
        <v>°F</v>
      </c>
    </row>
    <row r="25" spans="2:12" x14ac:dyDescent="0.35">
      <c r="B25" s="8" t="s">
        <v>17</v>
      </c>
      <c r="C25" s="1" t="s">
        <v>16</v>
      </c>
      <c r="E25" s="2">
        <v>104920.11980934789</v>
      </c>
      <c r="F25" s="1" t="str">
        <v>J/kg</v>
      </c>
      <c r="H25" s="2" cm="1">
        <f t="array" ref="H25">_xll.XLT.CONVERT(C25,E25,$E$3,$H$3)</f>
        <v>104.9201198093479</v>
      </c>
      <c r="I25" s="1" t="str" cm="1">
        <f t="array" ref="I25">_xll.XLT.UNITS(C25,$H$3)</f>
        <v>kJ/kg</v>
      </c>
      <c r="K25" s="2" cm="1">
        <f t="array" ref="K25">_xll.XLT.CONVERT(C25,E25,$E$3,$K$3)</f>
        <v>45.107532162230392</v>
      </c>
      <c r="L25" s="9" t="str" cm="1">
        <f t="array" ref="L25">_xll.XLT.UNITS(C25,$K$3)</f>
        <v>Btu/lb</v>
      </c>
    </row>
    <row r="26" spans="2:12" x14ac:dyDescent="0.35">
      <c r="B26" s="8" t="s">
        <v>18</v>
      </c>
      <c r="C26" s="1" t="s">
        <v>19</v>
      </c>
      <c r="E26" s="2">
        <v>367.19964210515599</v>
      </c>
      <c r="F26" s="1" t="str">
        <v>J/kg-K</v>
      </c>
      <c r="H26" s="2" cm="1">
        <f t="array" ref="H26">_xll.XLT.CONVERT(C26,E26,$E$3,$H$3)</f>
        <v>0.36719964210515599</v>
      </c>
      <c r="I26" s="1" t="str" cm="1">
        <f t="array" ref="I26">_xll.XLT.UNITS(C26,$H$3)</f>
        <v>kJ/kg-°C</v>
      </c>
      <c r="K26" s="2" cm="1">
        <f t="array" ref="K26">_xll.XLT.CONVERT(C26,E26,$E$3,$K$3)</f>
        <v>8.7704127759901593E-2</v>
      </c>
      <c r="L26" s="9" t="str" cm="1">
        <f t="array" ref="L26">_xll.XLT.UNITS(C26,$K$3)</f>
        <v>Btu/lb-°F</v>
      </c>
    </row>
    <row r="27" spans="2:12" x14ac:dyDescent="0.35">
      <c r="B27" s="8" t="s">
        <v>20</v>
      </c>
      <c r="C27" s="1" t="s">
        <v>21</v>
      </c>
      <c r="E27" s="2">
        <v>104818.49477517576</v>
      </c>
      <c r="F27" s="1" t="str">
        <v>J/kg</v>
      </c>
      <c r="H27" s="2" cm="1">
        <f t="array" ref="H27">_xll.XLT.CONVERT(C27,E27,$E$3,$H$3)</f>
        <v>104.81849477517575</v>
      </c>
      <c r="I27" s="1" t="str" cm="1">
        <f t="array" ref="I27">_xll.XLT.UNITS(C27,$H$3)</f>
        <v>kJ/kg</v>
      </c>
      <c r="K27" s="2" cm="1">
        <f t="array" ref="K27">_xll.XLT.CONVERT(C27,E27,$E$3,$K$3)</f>
        <v>45.063841261898432</v>
      </c>
      <c r="L27" s="9" t="str" cm="1">
        <f t="array" ref="L27">_xll.XLT.UNITS(C27,$K$3)</f>
        <v>Btu/lb</v>
      </c>
    </row>
    <row r="28" spans="2:12" x14ac:dyDescent="0.35">
      <c r="B28" s="8" t="s">
        <v>26</v>
      </c>
      <c r="C28" s="1" t="s">
        <v>27</v>
      </c>
      <c r="E28" s="2">
        <v>-4560.4534842999228</v>
      </c>
      <c r="F28" s="1" t="str">
        <v>J/kg</v>
      </c>
      <c r="H28" s="2" cm="1">
        <f t="array" ref="H28">_xll.XLT.CONVERT(C28,E28,$E$3,$H$3)</f>
        <v>-4.5604534842999227</v>
      </c>
      <c r="I28" s="1" t="str" cm="1">
        <f t="array" ref="I28">_xll.XLT.UNITS(C28,$H$3)</f>
        <v>kJ/kg</v>
      </c>
      <c r="K28" s="2" cm="1">
        <f t="array" ref="K28">_xll.XLT.CONVERT(C28,E28,$E$3,$K$3)</f>
        <v>-1.9606420826740856</v>
      </c>
      <c r="L28" s="9" t="str" cm="1">
        <f t="array" ref="L28">_xll.XLT.UNITS(C28,$K$3)</f>
        <v>Btu/lb</v>
      </c>
    </row>
    <row r="29" spans="2:12" x14ac:dyDescent="0.35">
      <c r="B29" s="8" t="s">
        <v>28</v>
      </c>
      <c r="C29" s="1" t="s">
        <v>29</v>
      </c>
      <c r="E29" s="2">
        <v>-4662.0785184720444</v>
      </c>
      <c r="F29" s="1" t="str">
        <v>J/kg</v>
      </c>
      <c r="H29" s="2" cm="1">
        <f t="array" ref="H29">_xll.XLT.CONVERT(C29,E29,$E$3,$H$3)</f>
        <v>-4.6620785184720441</v>
      </c>
      <c r="I29" s="1" t="str" cm="1">
        <f t="array" ref="I29">_xll.XLT.UNITS(C29,$H$3)</f>
        <v>kJ/kg</v>
      </c>
      <c r="K29" s="2" cm="1">
        <f t="array" ref="K29">_xll.XLT.CONVERT(C29,E29,$E$3,$K$3)</f>
        <v>-2.0043329830060381</v>
      </c>
      <c r="L29" s="9" t="str" cm="1">
        <f t="array" ref="L29">_xll.XLT.UNITS(C29,$K$3)</f>
        <v>Btu/lb</v>
      </c>
    </row>
    <row r="30" spans="2:12" x14ac:dyDescent="0.35">
      <c r="B30" s="8" t="s">
        <v>22</v>
      </c>
      <c r="C30" s="1" t="s">
        <v>23</v>
      </c>
      <c r="E30" s="2">
        <v>1.0029611054986471E-3</v>
      </c>
      <c r="F30" s="1" t="str">
        <v>m³/kg</v>
      </c>
      <c r="H30" s="2" cm="1">
        <f t="array" ref="H30">_xll.XLT.CONVERT(C30,E30,$E$3,$H$3)</f>
        <v>1.0029611054986471E-3</v>
      </c>
      <c r="I30" s="1" t="str" cm="1">
        <f t="array" ref="I30">_xll.XLT.UNITS(C30,$H$3)</f>
        <v>m³/kg</v>
      </c>
      <c r="K30" s="2" cm="1">
        <f t="array" ref="K30">_xll.XLT.CONVERT(C30,E30,$E$3,$K$3)</f>
        <v>1.6065895733936651E-2</v>
      </c>
      <c r="L30" s="9" t="str" cm="1">
        <f t="array" ref="L30">_xll.XLT.UNITS(C30,$K$3)</f>
        <v>ft³/lb</v>
      </c>
    </row>
    <row r="31" spans="2:12" x14ac:dyDescent="0.35">
      <c r="B31" s="8" t="s">
        <v>24</v>
      </c>
      <c r="C31" s="1" t="s">
        <v>25</v>
      </c>
      <c r="E31" s="2">
        <v>997.04763676037578</v>
      </c>
      <c r="F31" s="1" t="str">
        <v>kg/m³</v>
      </c>
      <c r="H31" s="2" cm="1">
        <f t="array" ref="H31">_xll.XLT.CONVERT(C31,E31,$E$3,$H$3)</f>
        <v>997.04763676037578</v>
      </c>
      <c r="I31" s="1" t="str" cm="1">
        <f t="array" ref="I31">_xll.XLT.UNITS(C31,$H$3)</f>
        <v>kg/m³</v>
      </c>
      <c r="K31" s="2" cm="1">
        <f t="array" ref="K31">_xll.XLT.CONVERT(C31,E31,$E$3,$K$3)</f>
        <v>62.243650560214888</v>
      </c>
      <c r="L31" s="9" t="str" cm="1">
        <f t="array" ref="L31">_xll.XLT.UNITS(C31,$K$3)</f>
        <v>lb/ft³</v>
      </c>
    </row>
    <row r="32" spans="2:12" x14ac:dyDescent="0.35">
      <c r="B32" s="8" t="s">
        <v>82</v>
      </c>
      <c r="C32" s="1" t="s">
        <v>82</v>
      </c>
      <c r="E32" s="26" t="str">
        <v>LIQUID</v>
      </c>
      <c r="F32" s="1" t="str">
        <v>-</v>
      </c>
      <c r="H32" s="26" t="str" cm="1">
        <f t="array" ref="H32">_xll.XLT.CONVERT(C32,E32,$E$3,$H$3)</f>
        <v>LIQUID</v>
      </c>
      <c r="I32" s="1" t="str" cm="1">
        <f t="array" ref="I32">_xll.XLT.UNITS(C32,$H$3)</f>
        <v>-</v>
      </c>
      <c r="K32" s="26" t="str" cm="1">
        <f t="array" ref="K32">_xll.XLT.CONVERT(C32,E32,$E$3,$K$3)</f>
        <v>LIQUID</v>
      </c>
      <c r="L32" s="9" t="str" cm="1">
        <f t="array" ref="L32">_xll.XLT.UNITS(C32,$K$3)</f>
        <v>-</v>
      </c>
    </row>
    <row r="33" spans="2:12" x14ac:dyDescent="0.35">
      <c r="B33" s="8" t="s">
        <v>30</v>
      </c>
      <c r="C33" s="1" t="s">
        <v>31</v>
      </c>
      <c r="E33" s="2">
        <v>1496.701384415986</v>
      </c>
      <c r="F33" s="1" t="str">
        <v>m/s</v>
      </c>
      <c r="H33" s="2" cm="1">
        <f t="array" ref="H33">_xll.XLT.CONVERT(C33,E33,$E$3,$H$3)</f>
        <v>1496.701384415986</v>
      </c>
      <c r="I33" s="1" t="str" cm="1">
        <f t="array" ref="I33">_xll.XLT.UNITS(C33,$H$3)</f>
        <v>m/s</v>
      </c>
      <c r="K33" s="2" cm="1">
        <f t="array" ref="K33">_xll.XLT.CONVERT(C33,E33,$E$3,$K$3)</f>
        <v>4910.4376129133398</v>
      </c>
      <c r="L33" s="9" t="str" cm="1">
        <f t="array" ref="L33">_xll.XLT.UNITS(C33,$K$3)</f>
        <v>ft/s</v>
      </c>
    </row>
    <row r="34" spans="2:12" x14ac:dyDescent="0.35">
      <c r="B34" s="8" t="s">
        <v>32</v>
      </c>
      <c r="C34" s="1" t="s">
        <v>33</v>
      </c>
      <c r="E34" s="2">
        <v>8.9002248907792938E-4</v>
      </c>
      <c r="F34" s="1" t="str">
        <v>Pa s</v>
      </c>
      <c r="H34" s="2" cm="1">
        <f t="array" ref="H34">_xll.XLT.CONVERT(C34,E34,$E$3,$H$3)</f>
        <v>0.89002248907792936</v>
      </c>
      <c r="I34" s="1" t="str" cm="1">
        <f t="array" ref="I34">_xll.XLT.UNITS(C34,$H$3)</f>
        <v>cP</v>
      </c>
      <c r="K34" s="2" cm="1">
        <f t="array" ref="K34">_xll.XLT.CONVERT(C34,E34,$E$3,$K$3)</f>
        <v>2.1530429994125129</v>
      </c>
      <c r="L34" s="9" t="str" cm="1">
        <f t="array" ref="L34">_xll.XLT.UNITS(C34,$K$3)</f>
        <v>lb/ft-h</v>
      </c>
    </row>
    <row r="35" spans="2:12" x14ac:dyDescent="0.35">
      <c r="B35" s="8" t="s">
        <v>34</v>
      </c>
      <c r="C35" s="1" t="s">
        <v>35</v>
      </c>
      <c r="E35" s="2">
        <v>8.926579395642576E-7</v>
      </c>
      <c r="F35" s="1" t="str">
        <v>m²/s</v>
      </c>
      <c r="H35" s="2" cm="1">
        <f t="array" ref="H35">_xll.XLT.CONVERT(C35,E35,$E$3,$H$3)</f>
        <v>0.89265793956425765</v>
      </c>
      <c r="I35" s="1" t="str" cm="1">
        <f t="array" ref="I35">_xll.XLT.UNITS(C35,$H$3)</f>
        <v>mm²/s</v>
      </c>
      <c r="K35" s="2" cm="1">
        <f t="array" ref="K35">_xll.XLT.CONVERT(C35,E35,$E$3,$K$3)</f>
        <v>9.6084900942343506E-6</v>
      </c>
      <c r="L35" s="9" t="str" cm="1">
        <f t="array" ref="L35">_xll.XLT.UNITS(C35,$K$3)</f>
        <v>ft²/s</v>
      </c>
    </row>
    <row r="36" spans="2:12" x14ac:dyDescent="0.35">
      <c r="B36" s="8" t="s">
        <v>36</v>
      </c>
      <c r="C36" s="1" t="s">
        <v>37</v>
      </c>
      <c r="E36" s="2">
        <v>0.60651608021981562</v>
      </c>
      <c r="F36" s="1" t="str">
        <v>W/m-K</v>
      </c>
      <c r="H36" s="2" cm="1">
        <f t="array" ref="H36">_xll.XLT.CONVERT(C36,E36,$E$3,$H$3)</f>
        <v>0.60651608021981562</v>
      </c>
      <c r="I36" s="1" t="str" cm="1">
        <f t="array" ref="I36">_xll.XLT.UNITS(C36,$H$3)</f>
        <v>W/m-°C</v>
      </c>
      <c r="K36" s="2" cm="1">
        <f t="array" ref="K36">_xll.XLT.CONVERT(C36,E36,$E$3,$K$3)</f>
        <v>0.35043851146254551</v>
      </c>
      <c r="L36" s="9" t="str" cm="1">
        <f t="array" ref="L36">_xll.XLT.UNITS(C36,$K$3)</f>
        <v>Btu/h-ft-°F</v>
      </c>
    </row>
    <row r="37" spans="2:12" x14ac:dyDescent="0.35">
      <c r="B37" s="8" t="s">
        <v>38</v>
      </c>
      <c r="C37" s="1" t="s">
        <v>39</v>
      </c>
      <c r="E37" s="2">
        <v>4181.3149907725774</v>
      </c>
      <c r="F37" s="1" t="str">
        <v>J/kg-K</v>
      </c>
      <c r="H37" s="2" cm="1">
        <f t="array" ref="H37">_xll.XLT.CONVERT(C37,E37,$E$3,$H$3)</f>
        <v>4.1813149907725773</v>
      </c>
      <c r="I37" s="1" t="str" cm="1">
        <f t="array" ref="I37">_xll.XLT.UNITS(C37,$H$3)</f>
        <v>kJ/kg-°C</v>
      </c>
      <c r="K37" s="2" cm="1">
        <f t="array" ref="K37">_xll.XLT.CONVERT(C37,E37,$E$3,$K$3)</f>
        <v>0.99868992805306622</v>
      </c>
      <c r="L37" s="9" t="str" cm="1">
        <f t="array" ref="L37">_xll.XLT.UNITS(C37,$K$3)</f>
        <v>Btu/lb-°F</v>
      </c>
    </row>
    <row r="38" spans="2:12" x14ac:dyDescent="0.35">
      <c r="B38" s="8" t="s">
        <v>40</v>
      </c>
      <c r="C38" s="1" t="s">
        <v>41</v>
      </c>
      <c r="E38" s="2">
        <v>4137.5648784174036</v>
      </c>
      <c r="F38" s="1" t="str">
        <v>J/kg-K</v>
      </c>
      <c r="H38" s="2" cm="1">
        <f t="array" ref="H38">_xll.XLT.CONVERT(C38,E38,$E$3,$H$3)</f>
        <v>4.1375648784174039</v>
      </c>
      <c r="I38" s="1" t="str" cm="1">
        <f t="array" ref="I38">_xll.XLT.UNITS(C38,$H$3)</f>
        <v>kJ/kg-°C</v>
      </c>
      <c r="K38" s="2" cm="1">
        <f t="array" ref="K38">_xll.XLT.CONVERT(C38,E38,$E$3,$K$3)</f>
        <v>0.98824039324004109</v>
      </c>
      <c r="L38" s="9" t="str" cm="1">
        <f t="array" ref="L38">_xll.XLT.UNITS(C38,$K$3)</f>
        <v>Btu/lb-°F</v>
      </c>
    </row>
    <row r="39" spans="2:12" x14ac:dyDescent="0.35">
      <c r="B39" s="8" t="s">
        <v>42</v>
      </c>
      <c r="C39" s="1" t="s">
        <v>43</v>
      </c>
      <c r="E39" s="2">
        <v>2.5728890194710023E-4</v>
      </c>
      <c r="F39" s="1" t="str">
        <v>1/K</v>
      </c>
      <c r="H39" s="2" cm="1">
        <f t="array" ref="H39">_xll.XLT.CONVERT(C39,E39,$E$3,$H$3)</f>
        <v>2.5728890194710023E-4</v>
      </c>
      <c r="I39" s="1" t="str" cm="1">
        <f t="array" ref="I39">_xll.XLT.UNITS(C39,$H$3)</f>
        <v>1/°C</v>
      </c>
      <c r="K39" s="2" cm="1">
        <f t="array" ref="K39">_xll.XLT.CONVERT(C39,E39,$E$3,$K$3)</f>
        <v>1.4293827885950011E-4</v>
      </c>
      <c r="L39" s="9" t="str" cm="1">
        <f t="array" ref="L39">_xll.XLT.UNITS(C39,$K$3)</f>
        <v>1/°F</v>
      </c>
    </row>
    <row r="40" spans="2:12" x14ac:dyDescent="0.35">
      <c r="B40" s="8" t="s">
        <v>44</v>
      </c>
      <c r="C40" s="1" t="s">
        <v>51</v>
      </c>
      <c r="E40" s="2">
        <v>4.5246171732889403E-10</v>
      </c>
      <c r="F40" s="1" t="str">
        <v>1/Pa</v>
      </c>
      <c r="H40" s="2" cm="1">
        <f t="array" ref="H40">_xll.XLT.CONVERT(C40,E40,$E$3,$H$3)</f>
        <v>4.5246171732889404E-5</v>
      </c>
      <c r="I40" s="1" t="str" cm="1">
        <f t="array" ref="I40">_xll.XLT.UNITS(C40,$H$3)</f>
        <v>1/bar</v>
      </c>
      <c r="K40" s="2" cm="1">
        <f t="array" ref="K40">_xll.XLT.CONVERT(C40,E40,$E$3,$K$3)</f>
        <v>3.1196137174795878E-6</v>
      </c>
      <c r="L40" s="9" t="str" cm="1">
        <f t="array" ref="L40">_xll.XLT.UNITS(C40,$K$3)</f>
        <v>1/psi</v>
      </c>
    </row>
    <row r="41" spans="2:12" x14ac:dyDescent="0.35">
      <c r="B41" s="8" t="s">
        <v>45</v>
      </c>
      <c r="C41" s="1" t="s">
        <v>46</v>
      </c>
      <c r="E41" s="2">
        <v>6.1358049639137731</v>
      </c>
      <c r="F41" s="1" t="str">
        <v>-</v>
      </c>
      <c r="H41" s="2" cm="1">
        <f t="array" ref="H41">_xll.XLT.CONVERT(C41,E41,$E$3,$H$3)</f>
        <v>6.1358049639137731</v>
      </c>
      <c r="I41" s="1" t="str" cm="1">
        <f t="array" ref="I41">_xll.XLT.UNITS(C41,$H$3)</f>
        <v>-</v>
      </c>
      <c r="K41" s="2" cm="1">
        <f t="array" ref="K41">_xll.XLT.CONVERT(C41,E41,$E$3,$K$3)</f>
        <v>6.1358049639137731</v>
      </c>
      <c r="L41" s="9" t="str" cm="1">
        <f t="array" ref="L41">_xll.XLT.UNITS(C41,$K$3)</f>
        <v>-</v>
      </c>
    </row>
    <row r="42" spans="2:12" x14ac:dyDescent="0.35">
      <c r="B42" s="8" t="s">
        <v>47</v>
      </c>
      <c r="C42" s="1" t="s">
        <v>48</v>
      </c>
      <c r="E42" s="2">
        <v>0</v>
      </c>
      <c r="F42" s="1" t="str">
        <v>-</v>
      </c>
      <c r="H42" s="2" cm="1">
        <f t="array" ref="H42">_xll.XLT.CONVERT(C42,E42,$E$3,$H$3)</f>
        <v>0</v>
      </c>
      <c r="I42" s="1" t="str" cm="1">
        <f t="array" ref="I42">_xll.XLT.UNITS(C42,$H$3)</f>
        <v>-</v>
      </c>
      <c r="K42" s="2" cm="1">
        <f t="array" ref="K42">_xll.XLT.CONVERT(C42,E42,$E$3,$K$3)</f>
        <v>0</v>
      </c>
      <c r="L42" s="9" t="str" cm="1">
        <f t="array" ref="L42">_xll.XLT.UNITS(C42,$K$3)</f>
        <v>-</v>
      </c>
    </row>
    <row r="43" spans="2:12" ht="15" thickBot="1" x14ac:dyDescent="0.4">
      <c r="B43" s="10" t="s">
        <v>49</v>
      </c>
      <c r="C43" s="11" t="s">
        <v>50</v>
      </c>
      <c r="D43" s="11"/>
      <c r="E43" s="12">
        <v>7.3854540421181003E-4</v>
      </c>
      <c r="F43" s="11" t="str">
        <v>-</v>
      </c>
      <c r="G43" s="11"/>
      <c r="H43" s="12" cm="1">
        <f t="array" ref="H43">_xll.XLT.CONVERT(C43,E43,$E$3,$H$3)</f>
        <v>7.3854540421181003E-4</v>
      </c>
      <c r="I43" s="11" t="str" cm="1">
        <f t="array" ref="I43">_xll.XLT.UNITS(C43,$H$3)</f>
        <v>-</v>
      </c>
      <c r="J43" s="11"/>
      <c r="K43" s="12" cm="1">
        <f t="array" ref="K43">_xll.XLT.CONVERT(C43,E43,$E$3,$K$3)</f>
        <v>7.3854540421181003E-4</v>
      </c>
      <c r="L43" s="13" t="str" cm="1">
        <f t="array" ref="L43">_xll.XLT.UNITS(C43,$K$3)</f>
        <v>-</v>
      </c>
    </row>
    <row r="44" spans="2:12" ht="15" thickBot="1" x14ac:dyDescent="0.4"/>
    <row r="45" spans="2:12" ht="17.5" thickBot="1" x14ac:dyDescent="0.45">
      <c r="B45" s="20" t="s">
        <v>65</v>
      </c>
      <c r="C45" s="17"/>
      <c r="D45" s="3"/>
      <c r="E45" s="20" t="str">
        <f>E3&amp;" UNITS"</f>
        <v>SI UNITS</v>
      </c>
      <c r="F45" s="17"/>
      <c r="G45" s="3"/>
      <c r="H45" s="20" t="str">
        <f>H3&amp;" UNITS"</f>
        <v>METRIC UNITS</v>
      </c>
      <c r="I45" s="17"/>
      <c r="J45" s="3"/>
      <c r="K45" s="20" t="str">
        <f>K3&amp;" UNITS"</f>
        <v>IMPERIAL UNITS</v>
      </c>
      <c r="L45" s="17"/>
    </row>
    <row r="46" spans="2:12" x14ac:dyDescent="0.35">
      <c r="B46" s="4" t="s">
        <v>66</v>
      </c>
      <c r="C46" s="5" t="s">
        <v>10</v>
      </c>
      <c r="D46" s="5"/>
      <c r="E46" s="6" cm="1">
        <f t="array" ref="E46">_xll.XLT.Ref.FLASH.TX(B3,E24,0.5,C46,$E$3)</f>
        <v>3169.9293567269724</v>
      </c>
      <c r="F46" s="5" t="str" cm="1">
        <f t="array" ref="F46:F47">_xll.XLT.UNITS(C46:C47,$E$3)</f>
        <v>Pa</v>
      </c>
      <c r="G46" s="5"/>
      <c r="H46" s="6" cm="1">
        <f t="array" ref="H46">_xll.XLT.CONVERT(C46,E46,$E$3,$H$3)</f>
        <v>3.1699293567269721E-2</v>
      </c>
      <c r="I46" s="5" t="str" cm="1">
        <f t="array" ref="I46">_xll.XLT.UNITS(C46,$H$3)</f>
        <v>bar</v>
      </c>
      <c r="J46" s="5"/>
      <c r="K46" s="6" cm="1">
        <f t="array" ref="K46">_xll.XLT.CONVERT(C46,E46,$E$3,$K$3)</f>
        <v>0.45975938383638909</v>
      </c>
      <c r="L46" s="7" t="str" cm="1">
        <f t="array" ref="L46">_xll.XLT.UNITS(C46,$K$3)</f>
        <v>psi</v>
      </c>
    </row>
    <row r="47" spans="2:12" ht="15" thickBot="1" x14ac:dyDescent="0.4">
      <c r="B47" s="10" t="s">
        <v>67</v>
      </c>
      <c r="C47" s="11" t="s">
        <v>12</v>
      </c>
      <c r="D47" s="11"/>
      <c r="E47" s="12" cm="1">
        <f t="array" ref="E47">_xll.XLT.REF.FLASH.PX(B3,E23,0.5,C47,$E$3)</f>
        <v>373.12429589109746</v>
      </c>
      <c r="F47" s="11" t="str">
        <v>K</v>
      </c>
      <c r="G47" s="11"/>
      <c r="H47" s="12" cm="1">
        <f t="array" ref="H47">_xll.XLT.CONVERT(C47,E47,$E$3,$H$3)</f>
        <v>99.974295891097483</v>
      </c>
      <c r="I47" s="11" t="str" cm="1">
        <f t="array" ref="I47">_xll.XLT.UNITS(C47,$H$3)</f>
        <v>°C</v>
      </c>
      <c r="J47" s="11"/>
      <c r="K47" s="12" cm="1">
        <f t="array" ref="K47">_xll.XLT.CONVERT(C47,E47,$E$3,$K$3)</f>
        <v>211.95373260397542</v>
      </c>
      <c r="L47" s="13" t="str" cm="1">
        <f t="array" ref="L47">_xll.XLT.UNITS(C47,$K$3)</f>
        <v>°F</v>
      </c>
    </row>
    <row r="48" spans="2:12" x14ac:dyDescent="0.35"/>
  </sheetData>
  <mergeCells count="7">
    <mergeCell ref="E2:F2"/>
    <mergeCell ref="H2:I2"/>
    <mergeCell ref="K2:L2"/>
    <mergeCell ref="B3:C3"/>
    <mergeCell ref="E3:F3"/>
    <mergeCell ref="H3:I3"/>
    <mergeCell ref="K3:L3"/>
  </mergeCells>
  <dataValidations count="2">
    <dataValidation type="list" allowBlank="1" showInputMessage="1" showErrorMessage="1" sqref="E3 H3 K3" xr:uid="{D9CF522D-F77C-42DC-9B27-E507CEAEDD62}">
      <formula1>"SI,METRIC,IMPERIAL"</formula1>
    </dataValidation>
    <dataValidation type="list" allowBlank="1" showInputMessage="1" showErrorMessage="1" sqref="B3" xr:uid="{B7E15AD9-C955-490E-A658-1DA58C489AE8}">
      <formula1>"WATER,AMMONIA,CO2,R134A,R123,R32,OXYGEN,NITROGEN,METHANE,BUTANE"</formula1>
    </dataValidation>
  </dataValidations>
  <printOptions horizontalCentered="1"/>
  <pageMargins left="0.62992125984251968" right="0.62992125984251968" top="0.6692913385826772" bottom="0.6692913385826772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48515-8A67-4CA0-BB99-90010CDF1A05}">
  <sheetPr>
    <pageSetUpPr fitToPage="1"/>
  </sheetPr>
  <dimension ref="A1:S48"/>
  <sheetViews>
    <sheetView showGridLines="0" zoomScale="115" zoomScaleNormal="115" workbookViewId="0">
      <selection activeCell="B2" sqref="B2"/>
    </sheetView>
  </sheetViews>
  <sheetFormatPr defaultColWidth="0" defaultRowHeight="14.5" zeroHeight="1" x14ac:dyDescent="0.35"/>
  <cols>
    <col min="1" max="1" width="2.6328125" style="1" customWidth="1"/>
    <col min="2" max="2" width="37" style="1" bestFit="1" customWidth="1"/>
    <col min="3" max="3" width="6.90625" style="1" bestFit="1" customWidth="1"/>
    <col min="4" max="4" width="2.6328125" style="1" customWidth="1"/>
    <col min="5" max="5" width="22.6328125" style="1" customWidth="1"/>
    <col min="6" max="6" width="15.6328125" style="1" customWidth="1"/>
    <col min="7" max="7" width="2.6328125" style="1" customWidth="1"/>
    <col min="8" max="8" width="22.6328125" style="1" customWidth="1"/>
    <col min="9" max="9" width="15.6328125" style="1" customWidth="1"/>
    <col min="10" max="10" width="2.6328125" style="1" customWidth="1"/>
    <col min="11" max="11" width="22.6328125" style="1" customWidth="1"/>
    <col min="12" max="12" width="15.6328125" style="1" customWidth="1"/>
    <col min="13" max="13" width="2.6328125" style="1" customWidth="1"/>
    <col min="14" max="19" width="0" style="1" hidden="1" customWidth="1"/>
    <col min="20" max="16384" width="8.7265625" style="1" hidden="1"/>
  </cols>
  <sheetData>
    <row r="1" spans="2:12" ht="15" thickBot="1" x14ac:dyDescent="0.4"/>
    <row r="2" spans="2:12" ht="17.5" thickBot="1" x14ac:dyDescent="0.45">
      <c r="B2" s="19" t="s">
        <v>64</v>
      </c>
      <c r="C2" s="17"/>
      <c r="D2" s="3"/>
      <c r="E2" s="28"/>
      <c r="F2" s="28"/>
      <c r="G2" s="3"/>
      <c r="H2" s="28"/>
      <c r="I2" s="28"/>
      <c r="J2" s="3"/>
      <c r="K2" s="28"/>
      <c r="L2" s="28"/>
    </row>
    <row r="3" spans="2:12" ht="15" thickBot="1" x14ac:dyDescent="0.4">
      <c r="B3" s="29" t="s">
        <v>0</v>
      </c>
      <c r="C3" s="30"/>
      <c r="D3" s="14"/>
      <c r="E3" s="30" t="s">
        <v>13</v>
      </c>
      <c r="F3" s="30"/>
      <c r="G3" s="14"/>
      <c r="H3" s="30" t="s">
        <v>14</v>
      </c>
      <c r="I3" s="30"/>
      <c r="J3" s="14"/>
      <c r="K3" s="30" t="s">
        <v>15</v>
      </c>
      <c r="L3" s="31"/>
    </row>
    <row r="4" spans="2:12" ht="15" thickBot="1" x14ac:dyDescent="0.4"/>
    <row r="5" spans="2:12" ht="17.5" thickBot="1" x14ac:dyDescent="0.45">
      <c r="B5" s="18" t="s">
        <v>63</v>
      </c>
      <c r="C5" s="17"/>
      <c r="D5" s="3"/>
      <c r="E5" s="18" t="str">
        <f>E3&amp;" UNITS"</f>
        <v>SI UNITS</v>
      </c>
      <c r="F5" s="17"/>
      <c r="G5" s="3"/>
      <c r="H5" s="18" t="str">
        <f>H3&amp;" UNITS"</f>
        <v>METRIC UNITS</v>
      </c>
      <c r="I5" s="17"/>
      <c r="J5" s="3"/>
      <c r="K5" s="18" t="str">
        <f>K3&amp;" UNITS"</f>
        <v>IMPERIAL UNITS</v>
      </c>
      <c r="L5" s="17"/>
    </row>
    <row r="6" spans="2:12" x14ac:dyDescent="0.35">
      <c r="B6" s="4" t="s">
        <v>11</v>
      </c>
      <c r="C6" s="5" t="s">
        <v>12</v>
      </c>
      <c r="D6" s="5"/>
      <c r="E6" s="15">
        <v>298.14999999999998</v>
      </c>
      <c r="F6" s="5" t="str" cm="1">
        <f t="array" ref="F6:F7">_xll.XLT.UNITS(C6:C7,$E$3)</f>
        <v>K</v>
      </c>
      <c r="G6" s="5"/>
      <c r="H6" s="6" cm="1">
        <f t="array" ref="H6">_xll.XLT.CONVERT(C6,E6,$E$3,$H$3)</f>
        <v>25</v>
      </c>
      <c r="I6" s="5" t="str" cm="1">
        <f t="array" ref="I6">_xll.XLT.UNITS(C6,$H$3)</f>
        <v>°C</v>
      </c>
      <c r="J6" s="5"/>
      <c r="K6" s="6" cm="1">
        <f t="array" ref="K6">_xll.XLT.CONVERT(C6,E6,$E$3,$K$3)</f>
        <v>76.999999999999943</v>
      </c>
      <c r="L6" s="7" t="str" cm="1">
        <f t="array" ref="L6">_xll.XLT.UNITS(C6,$K$3)</f>
        <v>°F</v>
      </c>
    </row>
    <row r="7" spans="2:12" ht="15" thickBot="1" x14ac:dyDescent="0.4">
      <c r="B7" s="10" t="s">
        <v>75</v>
      </c>
      <c r="C7" s="11" t="s">
        <v>19</v>
      </c>
      <c r="D7" s="11"/>
      <c r="E7" s="16">
        <v>367.19964210567167</v>
      </c>
      <c r="F7" s="11" t="str">
        <v>J/kg-K</v>
      </c>
      <c r="G7" s="11"/>
      <c r="H7" s="12" cm="1">
        <f t="array" ref="H7">_xll.XLT.CONVERT(C7,E7,$E$3,$H$3)</f>
        <v>0.36719964210567169</v>
      </c>
      <c r="I7" s="11" t="str" cm="1">
        <f t="array" ref="I7">_xll.XLT.UNITS(C7,$H$3)</f>
        <v>kJ/kg-°C</v>
      </c>
      <c r="J7" s="11"/>
      <c r="K7" s="12" cm="1">
        <f t="array" ref="K7">_xll.XLT.CONVERT(C7,E7,$E$3,$K$3)</f>
        <v>8.7704127760024758E-2</v>
      </c>
      <c r="L7" s="13" t="str" cm="1">
        <f t="array" ref="L7">_xll.XLT.UNITS(C7,$K$3)</f>
        <v>Btu/lb-°F</v>
      </c>
    </row>
    <row r="8" spans="2:12" x14ac:dyDescent="0.35"/>
    <row r="9" spans="2:12" ht="15" thickBot="1" x14ac:dyDescent="0.4"/>
    <row r="10" spans="2:12" ht="17.5" thickBot="1" x14ac:dyDescent="0.45">
      <c r="B10" s="18" t="s">
        <v>60</v>
      </c>
      <c r="C10" s="17"/>
      <c r="D10" s="3"/>
      <c r="E10" s="18" t="str">
        <f>E3&amp;" UNITS"</f>
        <v>SI UNITS</v>
      </c>
      <c r="F10" s="17"/>
      <c r="G10" s="3"/>
      <c r="H10" s="18" t="str">
        <f>H3&amp;" UNITS"</f>
        <v>METRIC UNITS</v>
      </c>
      <c r="I10" s="17"/>
      <c r="J10" s="3"/>
      <c r="K10" s="18" t="str">
        <f>K3&amp;" UNITS"</f>
        <v>IMPERIAL UNITS</v>
      </c>
      <c r="L10" s="17"/>
    </row>
    <row r="11" spans="2:12" x14ac:dyDescent="0.35">
      <c r="B11" s="4" t="s">
        <v>52</v>
      </c>
      <c r="C11" s="5" t="s">
        <v>1</v>
      </c>
      <c r="D11" s="5"/>
      <c r="E11" s="6" cm="1">
        <f t="array" ref="E11:E14">_xll.XLT.CONSTANTS(B3,C11:C14,$E$3)</f>
        <v>611.65480089686844</v>
      </c>
      <c r="F11" s="5" t="str" cm="1">
        <f t="array" ref="F11:F14">_xll.XLT.UNITS(C11:C14,$E$3)</f>
        <v>Pa</v>
      </c>
      <c r="G11" s="5"/>
      <c r="H11" s="6" cm="1">
        <f t="array" ref="H11">_xll.XLT.CONVERT(C11,E11,$E$3,$H$3)</f>
        <v>6.1165480089686846E-3</v>
      </c>
      <c r="I11" s="5" t="str" cm="1">
        <f t="array" ref="I11">_xll.XLT.UNITS(C11,$H$3)</f>
        <v>bar</v>
      </c>
      <c r="J11" s="5"/>
      <c r="K11" s="6" cm="1">
        <f t="array" ref="K11">_xll.XLT.CONVERT(C11,E11,$E$3,$K$3)</f>
        <v>8.8713028820072398E-2</v>
      </c>
      <c r="L11" s="7" t="str" cm="1">
        <f t="array" ref="L11">_xll.XLT.UNITS(C11,$K$3)</f>
        <v>psi</v>
      </c>
    </row>
    <row r="12" spans="2:12" x14ac:dyDescent="0.35">
      <c r="B12" s="8" t="s">
        <v>53</v>
      </c>
      <c r="C12" s="1" t="s">
        <v>2</v>
      </c>
      <c r="E12" s="2">
        <v>1000000000</v>
      </c>
      <c r="F12" s="1" t="str">
        <v>Pa</v>
      </c>
      <c r="H12" s="2" cm="1">
        <f t="array" ref="H12">_xll.XLT.CONVERT(C12,E12,$E$3,$H$3)</f>
        <v>10000</v>
      </c>
      <c r="I12" s="1" t="str" cm="1">
        <f t="array" ref="I12">_xll.XLT.UNITS(C12,$H$3)</f>
        <v>bar</v>
      </c>
      <c r="K12" s="2" cm="1">
        <f t="array" ref="K12">_xll.XLT.CONVERT(C12,E12,$E$3,$K$3)</f>
        <v>145037.73809997507</v>
      </c>
      <c r="L12" s="9" t="str" cm="1">
        <f t="array" ref="L12">_xll.XLT.UNITS(C12,$K$3)</f>
        <v>psi</v>
      </c>
    </row>
    <row r="13" spans="2:12" x14ac:dyDescent="0.35">
      <c r="B13" s="8" t="s">
        <v>54</v>
      </c>
      <c r="C13" s="1" t="s">
        <v>3</v>
      </c>
      <c r="E13" s="2">
        <v>273.16000000000003</v>
      </c>
      <c r="F13" s="1" t="str">
        <v>K</v>
      </c>
      <c r="H13" s="2" cm="1">
        <f t="array" ref="H13">_xll.XLT.CONVERT(C13,E13,$E$3,$H$3)</f>
        <v>1.0000000000047748E-2</v>
      </c>
      <c r="I13" s="1" t="str" cm="1">
        <f t="array" ref="I13">_xll.XLT.UNITS(C13,$H$3)</f>
        <v>°C</v>
      </c>
      <c r="K13" s="2" cm="1">
        <f t="array" ref="K13">_xll.XLT.CONVERT(C13,E13,$E$3,$K$3)</f>
        <v>32.017999999999972</v>
      </c>
      <c r="L13" s="9" t="str" cm="1">
        <f t="array" ref="L13">_xll.XLT.UNITS(C13,$K$3)</f>
        <v>°F</v>
      </c>
    </row>
    <row r="14" spans="2:12" ht="15" thickBot="1" x14ac:dyDescent="0.4">
      <c r="B14" s="10" t="s">
        <v>55</v>
      </c>
      <c r="C14" s="11" t="s">
        <v>4</v>
      </c>
      <c r="D14" s="11"/>
      <c r="E14" s="12">
        <v>2000</v>
      </c>
      <c r="F14" s="11" t="str">
        <v>K</v>
      </c>
      <c r="G14" s="11"/>
      <c r="H14" s="12" cm="1">
        <f t="array" ref="H14">_xll.XLT.CONVERT(C14,E14,$E$3,$H$3)</f>
        <v>1726.85</v>
      </c>
      <c r="I14" s="11" t="str" cm="1">
        <f t="array" ref="I14">_xll.XLT.UNITS(C14,$H$3)</f>
        <v>°C</v>
      </c>
      <c r="J14" s="11"/>
      <c r="K14" s="12" cm="1">
        <f t="array" ref="K14">_xll.XLT.CONVERT(C14,E14,$E$3,$K$3)</f>
        <v>3140.33</v>
      </c>
      <c r="L14" s="13" t="str" cm="1">
        <f t="array" ref="L14">_xll.XLT.UNITS(C14,$K$3)</f>
        <v>°F</v>
      </c>
    </row>
    <row r="15" spans="2:12" ht="15" thickBot="1" x14ac:dyDescent="0.4"/>
    <row r="16" spans="2:12" ht="17.5" thickBot="1" x14ac:dyDescent="0.45">
      <c r="B16" s="18" t="s">
        <v>61</v>
      </c>
      <c r="C16" s="17"/>
      <c r="D16" s="3"/>
      <c r="E16" s="18" t="str">
        <f>E3&amp;" UNITS"</f>
        <v>SI UNITS</v>
      </c>
      <c r="F16" s="17"/>
      <c r="G16" s="3"/>
      <c r="H16" s="18" t="str">
        <f>H3&amp;" UNITS"</f>
        <v>METRIC UNITS</v>
      </c>
      <c r="I16" s="17"/>
      <c r="J16" s="3"/>
      <c r="K16" s="18" t="str">
        <f>K3&amp;" UNITS"</f>
        <v>IMPERIAL UNITS</v>
      </c>
      <c r="L16" s="17"/>
    </row>
    <row r="17" spans="2:12" x14ac:dyDescent="0.35">
      <c r="B17" s="4" t="s">
        <v>56</v>
      </c>
      <c r="C17" s="5" t="s">
        <v>5</v>
      </c>
      <c r="D17" s="5"/>
      <c r="E17" s="6" cm="1">
        <f t="array" ref="E17:E20">_xll.XLT.CONSTANTS(B3,C17:C20,$E$3)</f>
        <v>22064000</v>
      </c>
      <c r="F17" s="5" t="str" cm="1">
        <f t="array" ref="F17:F20">_xll.XLT.UNITS(C17:C20,$E$3)</f>
        <v>Pa</v>
      </c>
      <c r="G17" s="5"/>
      <c r="H17" s="6" cm="1">
        <f t="array" ref="H17">_xll.XLT.CONVERT(C17,E17,$E$3,$H$3)</f>
        <v>220.64</v>
      </c>
      <c r="I17" s="5" t="str" cm="1">
        <f t="array" ref="I17">_xll.XLT.UNITS(C17,$H$3)</f>
        <v>bar</v>
      </c>
      <c r="J17" s="5"/>
      <c r="K17" s="6" cm="1">
        <f t="array" ref="K17">_xll.XLT.CONVERT(C17,E17,$E$3,$K$3)</f>
        <v>3200.11265343785</v>
      </c>
      <c r="L17" s="7" t="str" cm="1">
        <f t="array" ref="L17">_xll.XLT.UNITS(C17,$K$3)</f>
        <v>psi</v>
      </c>
    </row>
    <row r="18" spans="2:12" x14ac:dyDescent="0.35">
      <c r="B18" s="8" t="s">
        <v>57</v>
      </c>
      <c r="C18" s="1" t="s">
        <v>6</v>
      </c>
      <c r="E18" s="2">
        <v>647.096</v>
      </c>
      <c r="F18" s="1" t="str">
        <v>K</v>
      </c>
      <c r="H18" s="2" cm="1">
        <f t="array" ref="H18">_xll.XLT.CONVERT(C18,E18,$E$3,$H$3)</f>
        <v>373.94600000000003</v>
      </c>
      <c r="I18" s="1" t="str" cm="1">
        <f t="array" ref="I18">_xll.XLT.UNITS(C18,$H$3)</f>
        <v>°C</v>
      </c>
      <c r="K18" s="2" cm="1">
        <f t="array" ref="K18">_xll.XLT.CONVERT(C18,E18,$E$3,$K$3)</f>
        <v>705.10279999999989</v>
      </c>
      <c r="L18" s="9" t="str" cm="1">
        <f t="array" ref="L18">_xll.XLT.UNITS(C18,$K$3)</f>
        <v>°F</v>
      </c>
    </row>
    <row r="19" spans="2:12" x14ac:dyDescent="0.35">
      <c r="B19" s="8" t="s">
        <v>58</v>
      </c>
      <c r="C19" s="1" t="s">
        <v>7</v>
      </c>
      <c r="E19" s="2">
        <v>611.65480089686844</v>
      </c>
      <c r="F19" s="1" t="str">
        <v>Pa</v>
      </c>
      <c r="H19" s="2" cm="1">
        <f t="array" ref="H19">_xll.XLT.CONVERT(C19,E19,$E$3,$H$3)</f>
        <v>6.1165480089686846E-3</v>
      </c>
      <c r="I19" s="1" t="str" cm="1">
        <f t="array" ref="I19">_xll.XLT.UNITS(C19,$H$3)</f>
        <v>bar</v>
      </c>
      <c r="K19" s="2" cm="1">
        <f t="array" ref="K19">_xll.XLT.CONVERT(C19,E19,$E$3,$K$3)</f>
        <v>8.8713028820072398E-2</v>
      </c>
      <c r="L19" s="9" t="str" cm="1">
        <f t="array" ref="L19">_xll.XLT.UNITS(C19,$K$3)</f>
        <v>psi</v>
      </c>
    </row>
    <row r="20" spans="2:12" ht="15" thickBot="1" x14ac:dyDescent="0.4">
      <c r="B20" s="10" t="s">
        <v>59</v>
      </c>
      <c r="C20" s="11" t="s">
        <v>8</v>
      </c>
      <c r="D20" s="11"/>
      <c r="E20" s="12">
        <v>273.16000000000003</v>
      </c>
      <c r="F20" s="11" t="str">
        <v>K</v>
      </c>
      <c r="G20" s="11"/>
      <c r="H20" s="12" cm="1">
        <f t="array" ref="H20">_xll.XLT.CONVERT(C20,E20,$E$3,$H$3)</f>
        <v>1.0000000000047748E-2</v>
      </c>
      <c r="I20" s="11" t="str" cm="1">
        <f t="array" ref="I20">_xll.XLT.UNITS(C20,$H$3)</f>
        <v>°C</v>
      </c>
      <c r="J20" s="11"/>
      <c r="K20" s="12" cm="1">
        <f t="array" ref="K20">_xll.XLT.CONVERT(C20,E20,$E$3,$K$3)</f>
        <v>32.017999999999972</v>
      </c>
      <c r="L20" s="13" t="str" cm="1">
        <f t="array" ref="L20">_xll.XLT.UNITS(C20,$K$3)</f>
        <v>°F</v>
      </c>
    </row>
    <row r="21" spans="2:12" ht="15" thickBot="1" x14ac:dyDescent="0.4">
      <c r="E21" s="2"/>
      <c r="H21" s="2"/>
      <c r="K21" s="2"/>
    </row>
    <row r="22" spans="2:12" ht="17.5" thickBot="1" x14ac:dyDescent="0.45">
      <c r="B22" s="18" t="s">
        <v>62</v>
      </c>
      <c r="C22" s="17"/>
      <c r="D22" s="3"/>
      <c r="E22" s="18" t="str">
        <f>E3&amp;" UNITS"</f>
        <v>SI UNITS</v>
      </c>
      <c r="F22" s="17"/>
      <c r="G22" s="3"/>
      <c r="H22" s="18" t="str">
        <f>H3&amp;" UNITS"</f>
        <v>METRIC UNITS</v>
      </c>
      <c r="I22" s="17"/>
      <c r="J22" s="3"/>
      <c r="K22" s="18" t="str">
        <f>K3&amp;" UNITS"</f>
        <v>IMPERIAL UNITS</v>
      </c>
      <c r="L22" s="17"/>
    </row>
    <row r="23" spans="2:12" x14ac:dyDescent="0.35">
      <c r="B23" s="4" t="s">
        <v>9</v>
      </c>
      <c r="C23" s="5" t="s">
        <v>10</v>
      </c>
      <c r="D23" s="5"/>
      <c r="E23" s="6" cm="1">
        <f t="array" ref="E23:E43">_xll.XLT.REF.FLASH.TS($B$3,$E$6,$E$7,C23:C43,$E$3)</f>
        <v>101324.99993363229</v>
      </c>
      <c r="F23" s="5" t="str" cm="1">
        <f t="array" ref="F23:F43">_xll.XLT.UNITS(C23:C43,$E$3)</f>
        <v>Pa</v>
      </c>
      <c r="G23" s="5"/>
      <c r="H23" s="6" cm="1">
        <f t="array" ref="H23">_xll.XLT.CONVERT(C23,E23,$E$3,$H$3)</f>
        <v>1.0132499993363229</v>
      </c>
      <c r="I23" s="5" t="str" cm="1">
        <f t="array" ref="I23">_xll.XLT.UNITS(C23,$H$3)</f>
        <v>bar</v>
      </c>
      <c r="J23" s="5"/>
      <c r="K23" s="6" cm="1">
        <f t="array" ref="K23">_xll.XLT.CONVERT(C23,E23,$E$3,$K$3)</f>
        <v>14.695948803354151</v>
      </c>
      <c r="L23" s="7" t="str" cm="1">
        <f t="array" ref="L23">_xll.XLT.UNITS(C23,$K$3)</f>
        <v>psi</v>
      </c>
    </row>
    <row r="24" spans="2:12" x14ac:dyDescent="0.35">
      <c r="B24" s="8" t="s">
        <v>11</v>
      </c>
      <c r="C24" s="1" t="s">
        <v>12</v>
      </c>
      <c r="E24" s="2">
        <v>298.14999999999998</v>
      </c>
      <c r="F24" s="1" t="str">
        <v>K</v>
      </c>
      <c r="H24" s="2" cm="1">
        <f t="array" ref="H24">_xll.XLT.CONVERT(C24,E24,$E$3,$H$3)</f>
        <v>25</v>
      </c>
      <c r="I24" s="1" t="str" cm="1">
        <f t="array" ref="I24">_xll.XLT.UNITS(C24,$H$3)</f>
        <v>°C</v>
      </c>
      <c r="K24" s="2" cm="1">
        <f t="array" ref="K24">_xll.XLT.CONVERT(C24,E24,$E$3,$K$3)</f>
        <v>76.999999999999943</v>
      </c>
      <c r="L24" s="9" t="str" cm="1">
        <f t="array" ref="L24">_xll.XLT.UNITS(C24,$K$3)</f>
        <v>°F</v>
      </c>
    </row>
    <row r="25" spans="2:12" x14ac:dyDescent="0.35">
      <c r="B25" s="8" t="s">
        <v>17</v>
      </c>
      <c r="C25" s="1" t="s">
        <v>16</v>
      </c>
      <c r="E25" s="2">
        <v>104920.11980928192</v>
      </c>
      <c r="F25" s="1" t="str">
        <v>J/kg</v>
      </c>
      <c r="H25" s="2" cm="1">
        <f t="array" ref="H25">_xll.XLT.CONVERT(C25,E25,$E$3,$H$3)</f>
        <v>104.92011980928193</v>
      </c>
      <c r="I25" s="1" t="str" cm="1">
        <f t="array" ref="I25">_xll.XLT.UNITS(C25,$H$3)</f>
        <v>kJ/kg</v>
      </c>
      <c r="K25" s="2" cm="1">
        <f t="array" ref="K25">_xll.XLT.CONVERT(C25,E25,$E$3,$K$3)</f>
        <v>45.107532162202034</v>
      </c>
      <c r="L25" s="9" t="str" cm="1">
        <f t="array" ref="L25">_xll.XLT.UNITS(C25,$K$3)</f>
        <v>Btu/lb</v>
      </c>
    </row>
    <row r="26" spans="2:12" x14ac:dyDescent="0.35">
      <c r="B26" s="8" t="s">
        <v>18</v>
      </c>
      <c r="C26" s="1" t="s">
        <v>19</v>
      </c>
      <c r="E26" s="2">
        <v>367.1996421056553</v>
      </c>
      <c r="F26" s="1" t="str">
        <v>J/kg-K</v>
      </c>
      <c r="H26" s="2" cm="1">
        <f t="array" ref="H26">_xll.XLT.CONVERT(C26,E26,$E$3,$H$3)</f>
        <v>0.36719964210565531</v>
      </c>
      <c r="I26" s="1" t="str" cm="1">
        <f t="array" ref="I26">_xll.XLT.UNITS(C26,$H$3)</f>
        <v>kJ/kg-°C</v>
      </c>
      <c r="K26" s="2" cm="1">
        <f t="array" ref="K26">_xll.XLT.CONVERT(C26,E26,$E$3,$K$3)</f>
        <v>8.7704127760020859E-2</v>
      </c>
      <c r="L26" s="9" t="str" cm="1">
        <f t="array" ref="L26">_xll.XLT.UNITS(C26,$K$3)</f>
        <v>Btu/lb-°F</v>
      </c>
    </row>
    <row r="27" spans="2:12" x14ac:dyDescent="0.35">
      <c r="B27" s="8" t="s">
        <v>20</v>
      </c>
      <c r="C27" s="1" t="s">
        <v>21</v>
      </c>
      <c r="E27" s="2">
        <v>104818.49477533382</v>
      </c>
      <c r="F27" s="1" t="str">
        <v>J/kg</v>
      </c>
      <c r="H27" s="2" cm="1">
        <f t="array" ref="H27">_xll.XLT.CONVERT(C27,E27,$E$3,$H$3)</f>
        <v>104.81849477533382</v>
      </c>
      <c r="I27" s="1" t="str" cm="1">
        <f t="array" ref="I27">_xll.XLT.UNITS(C27,$H$3)</f>
        <v>kJ/kg</v>
      </c>
      <c r="K27" s="2" cm="1">
        <f t="array" ref="K27">_xll.XLT.CONVERT(C27,E27,$E$3,$K$3)</f>
        <v>45.063841261966388</v>
      </c>
      <c r="L27" s="9" t="str" cm="1">
        <f t="array" ref="L27">_xll.XLT.UNITS(C27,$K$3)</f>
        <v>Btu/lb</v>
      </c>
    </row>
    <row r="28" spans="2:12" x14ac:dyDescent="0.35">
      <c r="B28" s="8" t="s">
        <v>26</v>
      </c>
      <c r="C28" s="1" t="s">
        <v>27</v>
      </c>
      <c r="E28" s="2">
        <v>-4560.4534845192511</v>
      </c>
      <c r="F28" s="1" t="str">
        <v>J/kg</v>
      </c>
      <c r="H28" s="2" cm="1">
        <f t="array" ref="H28">_xll.XLT.CONVERT(C28,E28,$E$3,$H$3)</f>
        <v>-4.5604534845192513</v>
      </c>
      <c r="I28" s="1" t="str" cm="1">
        <f t="array" ref="I28">_xll.XLT.UNITS(C28,$H$3)</f>
        <v>kJ/kg</v>
      </c>
      <c r="K28" s="2" cm="1">
        <f t="array" ref="K28">_xll.XLT.CONVERT(C28,E28,$E$3,$K$3)</f>
        <v>-1.9606420827683797</v>
      </c>
      <c r="L28" s="9" t="str" cm="1">
        <f t="array" ref="L28">_xll.XLT.UNITS(C28,$K$3)</f>
        <v>Btu/lb</v>
      </c>
    </row>
    <row r="29" spans="2:12" x14ac:dyDescent="0.35">
      <c r="B29" s="8" t="s">
        <v>28</v>
      </c>
      <c r="C29" s="1" t="s">
        <v>29</v>
      </c>
      <c r="E29" s="2">
        <v>-4662.0785184673423</v>
      </c>
      <c r="F29" s="1" t="str">
        <v>J/kg</v>
      </c>
      <c r="H29" s="2" cm="1">
        <f t="array" ref="H29">_xll.XLT.CONVERT(C29,E29,$E$3,$H$3)</f>
        <v>-4.6620785184673421</v>
      </c>
      <c r="I29" s="1" t="str" cm="1">
        <f t="array" ref="I29">_xll.XLT.UNITS(C29,$H$3)</f>
        <v>kJ/kg</v>
      </c>
      <c r="K29" s="2" cm="1">
        <f t="array" ref="K29">_xll.XLT.CONVERT(C29,E29,$E$3,$K$3)</f>
        <v>-2.0043329830040166</v>
      </c>
      <c r="L29" s="9" t="str" cm="1">
        <f t="array" ref="L29">_xll.XLT.UNITS(C29,$K$3)</f>
        <v>Btu/lb</v>
      </c>
    </row>
    <row r="30" spans="2:12" x14ac:dyDescent="0.35">
      <c r="B30" s="8" t="s">
        <v>22</v>
      </c>
      <c r="C30" s="1" t="s">
        <v>23</v>
      </c>
      <c r="E30" s="2">
        <v>1.0029611054986913E-3</v>
      </c>
      <c r="F30" s="1" t="str">
        <v>m³/kg</v>
      </c>
      <c r="H30" s="2" cm="1">
        <f t="array" ref="H30">_xll.XLT.CONVERT(C30,E30,$E$3,$H$3)</f>
        <v>1.0029611054986913E-3</v>
      </c>
      <c r="I30" s="1" t="str" cm="1">
        <f t="array" ref="I30">_xll.XLT.UNITS(C30,$H$3)</f>
        <v>m³/kg</v>
      </c>
      <c r="K30" s="2" cm="1">
        <f t="array" ref="K30">_xll.XLT.CONVERT(C30,E30,$E$3,$K$3)</f>
        <v>1.6065895733937356E-2</v>
      </c>
      <c r="L30" s="9" t="str" cm="1">
        <f t="array" ref="L30">_xll.XLT.UNITS(C30,$K$3)</f>
        <v>ft³/lb</v>
      </c>
    </row>
    <row r="31" spans="2:12" x14ac:dyDescent="0.35">
      <c r="B31" s="8" t="s">
        <v>24</v>
      </c>
      <c r="C31" s="1" t="s">
        <v>25</v>
      </c>
      <c r="E31" s="2">
        <v>997.04763676033178</v>
      </c>
      <c r="F31" s="1" t="str">
        <v>kg/m³</v>
      </c>
      <c r="H31" s="2" cm="1">
        <f t="array" ref="H31">_xll.XLT.CONVERT(C31,E31,$E$3,$H$3)</f>
        <v>997.04763676033178</v>
      </c>
      <c r="I31" s="1" t="str" cm="1">
        <f t="array" ref="I31">_xll.XLT.UNITS(C31,$H$3)</f>
        <v>kg/m³</v>
      </c>
      <c r="K31" s="2" cm="1">
        <f t="array" ref="K31">_xll.XLT.CONVERT(C31,E31,$E$3,$K$3)</f>
        <v>62.243650560212139</v>
      </c>
      <c r="L31" s="9" t="str" cm="1">
        <f t="array" ref="L31">_xll.XLT.UNITS(C31,$K$3)</f>
        <v>lb/ft³</v>
      </c>
    </row>
    <row r="32" spans="2:12" x14ac:dyDescent="0.35">
      <c r="B32" s="8" t="s">
        <v>82</v>
      </c>
      <c r="C32" s="1" t="s">
        <v>82</v>
      </c>
      <c r="E32" s="26" t="str">
        <v>LIQUID</v>
      </c>
      <c r="F32" s="1" t="str">
        <v>-</v>
      </c>
      <c r="H32" s="26" t="str" cm="1">
        <f t="array" ref="H32">_xll.XLT.CONVERT(C32,E32,$E$3,$H$3)</f>
        <v>LIQUID</v>
      </c>
      <c r="I32" s="1" t="str" cm="1">
        <f t="array" ref="I32">_xll.XLT.UNITS(C32,$H$3)</f>
        <v>-</v>
      </c>
      <c r="K32" s="26" t="str" cm="1">
        <f t="array" ref="K32">_xll.XLT.CONVERT(C32,E32,$E$3,$K$3)</f>
        <v>LIQUID</v>
      </c>
      <c r="L32" s="9" t="str" cm="1">
        <f t="array" ref="L32">_xll.XLT.UNITS(C32,$K$3)</f>
        <v>-</v>
      </c>
    </row>
    <row r="33" spans="2:12" x14ac:dyDescent="0.35">
      <c r="B33" s="8" t="s">
        <v>30</v>
      </c>
      <c r="C33" s="1" t="s">
        <v>31</v>
      </c>
      <c r="E33" s="2">
        <v>1496.701384416431</v>
      </c>
      <c r="F33" s="1" t="str">
        <v>m/s</v>
      </c>
      <c r="H33" s="2" cm="1">
        <f t="array" ref="H33">_xll.XLT.CONVERT(C33,E33,$E$3,$H$3)</f>
        <v>1496.701384416431</v>
      </c>
      <c r="I33" s="1" t="str" cm="1">
        <f t="array" ref="I33">_xll.XLT.UNITS(C33,$H$3)</f>
        <v>m/s</v>
      </c>
      <c r="K33" s="2" cm="1">
        <f t="array" ref="K33">_xll.XLT.CONVERT(C33,E33,$E$3,$K$3)</f>
        <v>4910.4376129147995</v>
      </c>
      <c r="L33" s="9" t="str" cm="1">
        <f t="array" ref="L33">_xll.XLT.UNITS(C33,$K$3)</f>
        <v>ft/s</v>
      </c>
    </row>
    <row r="34" spans="2:12" x14ac:dyDescent="0.35">
      <c r="B34" s="8" t="s">
        <v>32</v>
      </c>
      <c r="C34" s="1" t="s">
        <v>33</v>
      </c>
      <c r="E34" s="2">
        <v>8.9002248907770181E-4</v>
      </c>
      <c r="F34" s="1" t="str">
        <v>Pa s</v>
      </c>
      <c r="H34" s="2" cm="1">
        <f t="array" ref="H34">_xll.XLT.CONVERT(C34,E34,$E$3,$H$3)</f>
        <v>0.89002248907770176</v>
      </c>
      <c r="I34" s="1" t="str" cm="1">
        <f t="array" ref="I34">_xll.XLT.UNITS(C34,$H$3)</f>
        <v>cP</v>
      </c>
      <c r="K34" s="2" cm="1">
        <f t="array" ref="K34">_xll.XLT.CONVERT(C34,E34,$E$3,$K$3)</f>
        <v>2.1530429994119622</v>
      </c>
      <c r="L34" s="9" t="str" cm="1">
        <f t="array" ref="L34">_xll.XLT.UNITS(C34,$K$3)</f>
        <v>lb/ft-h</v>
      </c>
    </row>
    <row r="35" spans="2:12" x14ac:dyDescent="0.35">
      <c r="B35" s="8" t="s">
        <v>34</v>
      </c>
      <c r="C35" s="1" t="s">
        <v>35</v>
      </c>
      <c r="E35" s="2">
        <v>8.9265793956406872E-7</v>
      </c>
      <c r="F35" s="1" t="str">
        <v>m²/s</v>
      </c>
      <c r="H35" s="2" cm="1">
        <f t="array" ref="H35">_xll.XLT.CONVERT(C35,E35,$E$3,$H$3)</f>
        <v>0.89265793956406869</v>
      </c>
      <c r="I35" s="1" t="str" cm="1">
        <f t="array" ref="I35">_xll.XLT.UNITS(C35,$H$3)</f>
        <v>mm²/s</v>
      </c>
      <c r="K35" s="2" cm="1">
        <f t="array" ref="K35">_xll.XLT.CONVERT(C35,E35,$E$3,$K$3)</f>
        <v>9.608490094232316E-6</v>
      </c>
      <c r="L35" s="9" t="str" cm="1">
        <f t="array" ref="L35">_xll.XLT.UNITS(C35,$K$3)</f>
        <v>ft²/s</v>
      </c>
    </row>
    <row r="36" spans="2:12" x14ac:dyDescent="0.35">
      <c r="B36" s="8" t="s">
        <v>36</v>
      </c>
      <c r="C36" s="1" t="s">
        <v>37</v>
      </c>
      <c r="E36" s="2">
        <v>0.60651608021977743</v>
      </c>
      <c r="F36" s="1" t="str">
        <v>W/m-K</v>
      </c>
      <c r="H36" s="2" cm="1">
        <f t="array" ref="H36">_xll.XLT.CONVERT(C36,E36,$E$3,$H$3)</f>
        <v>0.60651608021977743</v>
      </c>
      <c r="I36" s="1" t="str" cm="1">
        <f t="array" ref="I36">_xll.XLT.UNITS(C36,$H$3)</f>
        <v>W/m-°C</v>
      </c>
      <c r="K36" s="2" cm="1">
        <f t="array" ref="K36">_xll.XLT.CONVERT(C36,E36,$E$3,$K$3)</f>
        <v>0.35043851146252347</v>
      </c>
      <c r="L36" s="9" t="str" cm="1">
        <f t="array" ref="L36">_xll.XLT.UNITS(C36,$K$3)</f>
        <v>Btu/h-ft-°F</v>
      </c>
    </row>
    <row r="37" spans="2:12" x14ac:dyDescent="0.35">
      <c r="B37" s="8" t="s">
        <v>38</v>
      </c>
      <c r="C37" s="1" t="s">
        <v>39</v>
      </c>
      <c r="E37" s="2">
        <v>4181.3149907702536</v>
      </c>
      <c r="F37" s="1" t="str">
        <v>J/kg-K</v>
      </c>
      <c r="H37" s="2" cm="1">
        <f t="array" ref="H37">_xll.XLT.CONVERT(C37,E37,$E$3,$H$3)</f>
        <v>4.1813149907702538</v>
      </c>
      <c r="I37" s="1" t="str" cm="1">
        <f t="array" ref="I37">_xll.XLT.UNITS(C37,$H$3)</f>
        <v>kJ/kg-°C</v>
      </c>
      <c r="K37" s="2" cm="1">
        <f t="array" ref="K37">_xll.XLT.CONVERT(C37,E37,$E$3,$K$3)</f>
        <v>0.99868992805251111</v>
      </c>
      <c r="L37" s="9" t="str" cm="1">
        <f t="array" ref="L37">_xll.XLT.UNITS(C37,$K$3)</f>
        <v>Btu/lb-°F</v>
      </c>
    </row>
    <row r="38" spans="2:12" x14ac:dyDescent="0.35">
      <c r="B38" s="8" t="s">
        <v>40</v>
      </c>
      <c r="C38" s="1" t="s">
        <v>41</v>
      </c>
      <c r="E38" s="2">
        <v>4137.5648784145114</v>
      </c>
      <c r="F38" s="1" t="str">
        <v>J/kg-K</v>
      </c>
      <c r="H38" s="2" cm="1">
        <f t="array" ref="H38">_xll.XLT.CONVERT(C38,E38,$E$3,$H$3)</f>
        <v>4.1375648784145111</v>
      </c>
      <c r="I38" s="1" t="str" cm="1">
        <f t="array" ref="I38">_xll.XLT.UNITS(C38,$H$3)</f>
        <v>kJ/kg-°C</v>
      </c>
      <c r="K38" s="2" cm="1">
        <f t="array" ref="K38">_xll.XLT.CONVERT(C38,E38,$E$3,$K$3)</f>
        <v>0.9882403932393502</v>
      </c>
      <c r="L38" s="9" t="str" cm="1">
        <f t="array" ref="L38">_xll.XLT.UNITS(C38,$K$3)</f>
        <v>Btu/lb-°F</v>
      </c>
    </row>
    <row r="39" spans="2:12" x14ac:dyDescent="0.35">
      <c r="B39" s="8" t="s">
        <v>42</v>
      </c>
      <c r="C39" s="1" t="s">
        <v>43</v>
      </c>
      <c r="E39" s="2">
        <v>2.5728890194871363E-4</v>
      </c>
      <c r="F39" s="1" t="str">
        <v>1/K</v>
      </c>
      <c r="H39" s="2" cm="1">
        <f t="array" ref="H39">_xll.XLT.CONVERT(C39,E39,$E$3,$H$3)</f>
        <v>2.5728890194871363E-4</v>
      </c>
      <c r="I39" s="1" t="str" cm="1">
        <f t="array" ref="I39">_xll.XLT.UNITS(C39,$H$3)</f>
        <v>1/°C</v>
      </c>
      <c r="K39" s="2" cm="1">
        <f t="array" ref="K39">_xll.XLT.CONVERT(C39,E39,$E$3,$K$3)</f>
        <v>1.4293827886039648E-4</v>
      </c>
      <c r="L39" s="9" t="str" cm="1">
        <f t="array" ref="L39">_xll.XLT.UNITS(C39,$K$3)</f>
        <v>1/°F</v>
      </c>
    </row>
    <row r="40" spans="2:12" x14ac:dyDescent="0.35">
      <c r="B40" s="8" t="s">
        <v>44</v>
      </c>
      <c r="C40" s="1" t="s">
        <v>51</v>
      </c>
      <c r="E40" s="2">
        <v>4.5246171732870998E-10</v>
      </c>
      <c r="F40" s="1" t="str">
        <v>1/Pa</v>
      </c>
      <c r="H40" s="2" cm="1">
        <f t="array" ref="H40">_xll.XLT.CONVERT(C40,E40,$E$3,$H$3)</f>
        <v>4.5246171732871E-5</v>
      </c>
      <c r="I40" s="1" t="str" cm="1">
        <f t="array" ref="I40">_xll.XLT.UNITS(C40,$H$3)</f>
        <v>1/bar</v>
      </c>
      <c r="K40" s="2" cm="1">
        <f t="array" ref="K40">_xll.XLT.CONVERT(C40,E40,$E$3,$K$3)</f>
        <v>3.1196137174783185E-6</v>
      </c>
      <c r="L40" s="9" t="str" cm="1">
        <f t="array" ref="L40">_xll.XLT.UNITS(C40,$K$3)</f>
        <v>1/psi</v>
      </c>
    </row>
    <row r="41" spans="2:12" x14ac:dyDescent="0.35">
      <c r="B41" s="8" t="s">
        <v>45</v>
      </c>
      <c r="C41" s="1" t="s">
        <v>46</v>
      </c>
      <c r="E41" s="2">
        <v>6.1358049639091803</v>
      </c>
      <c r="F41" s="1" t="str">
        <v>-</v>
      </c>
      <c r="H41" s="2" cm="1">
        <f t="array" ref="H41">_xll.XLT.CONVERT(C41,E41,$E$3,$H$3)</f>
        <v>6.1358049639091803</v>
      </c>
      <c r="I41" s="1" t="str" cm="1">
        <f t="array" ref="I41">_xll.XLT.UNITS(C41,$H$3)</f>
        <v>-</v>
      </c>
      <c r="K41" s="2" cm="1">
        <f t="array" ref="K41">_xll.XLT.CONVERT(C41,E41,$E$3,$K$3)</f>
        <v>6.1358049639091803</v>
      </c>
      <c r="L41" s="9" t="str" cm="1">
        <f t="array" ref="L41">_xll.XLT.UNITS(C41,$K$3)</f>
        <v>-</v>
      </c>
    </row>
    <row r="42" spans="2:12" x14ac:dyDescent="0.35">
      <c r="B42" s="8" t="s">
        <v>47</v>
      </c>
      <c r="C42" s="1" t="s">
        <v>48</v>
      </c>
      <c r="E42" s="2">
        <v>0</v>
      </c>
      <c r="F42" s="1" t="str">
        <v>-</v>
      </c>
      <c r="H42" s="2" cm="1">
        <f t="array" ref="H42">_xll.XLT.CONVERT(C42,E42,$E$3,$H$3)</f>
        <v>0</v>
      </c>
      <c r="I42" s="1" t="str" cm="1">
        <f t="array" ref="I42">_xll.XLT.UNITS(C42,$H$3)</f>
        <v>-</v>
      </c>
      <c r="K42" s="2" cm="1">
        <f t="array" ref="K42">_xll.XLT.CONVERT(C42,E42,$E$3,$K$3)</f>
        <v>0</v>
      </c>
      <c r="L42" s="9" t="str" cm="1">
        <f t="array" ref="L42">_xll.XLT.UNITS(C42,$K$3)</f>
        <v>-</v>
      </c>
    </row>
    <row r="43" spans="2:12" ht="15" thickBot="1" x14ac:dyDescent="0.4">
      <c r="B43" s="10" t="s">
        <v>49</v>
      </c>
      <c r="C43" s="11" t="s">
        <v>50</v>
      </c>
      <c r="D43" s="11"/>
      <c r="E43" s="12">
        <v>7.3854540258366796E-4</v>
      </c>
      <c r="F43" s="11" t="str">
        <v>-</v>
      </c>
      <c r="G43" s="11"/>
      <c r="H43" s="12" cm="1">
        <f t="array" ref="H43">_xll.XLT.CONVERT(C43,E43,$E$3,$H$3)</f>
        <v>7.3854540258366796E-4</v>
      </c>
      <c r="I43" s="11" t="str" cm="1">
        <f t="array" ref="I43">_xll.XLT.UNITS(C43,$H$3)</f>
        <v>-</v>
      </c>
      <c r="J43" s="11"/>
      <c r="K43" s="12" cm="1">
        <f t="array" ref="K43">_xll.XLT.CONVERT(C43,E43,$E$3,$K$3)</f>
        <v>7.3854540258366796E-4</v>
      </c>
      <c r="L43" s="13" t="str" cm="1">
        <f t="array" ref="L43">_xll.XLT.UNITS(C43,$K$3)</f>
        <v>-</v>
      </c>
    </row>
    <row r="44" spans="2:12" ht="15" thickBot="1" x14ac:dyDescent="0.4"/>
    <row r="45" spans="2:12" ht="17.5" thickBot="1" x14ac:dyDescent="0.45">
      <c r="B45" s="20" t="s">
        <v>65</v>
      </c>
      <c r="C45" s="17"/>
      <c r="D45" s="3"/>
      <c r="E45" s="20" t="str">
        <f>E3&amp;" UNITS"</f>
        <v>SI UNITS</v>
      </c>
      <c r="F45" s="17"/>
      <c r="G45" s="3"/>
      <c r="H45" s="20" t="str">
        <f>H3&amp;" UNITS"</f>
        <v>METRIC UNITS</v>
      </c>
      <c r="I45" s="17"/>
      <c r="J45" s="3"/>
      <c r="K45" s="20" t="str">
        <f>K3&amp;" UNITS"</f>
        <v>IMPERIAL UNITS</v>
      </c>
      <c r="L45" s="17"/>
    </row>
    <row r="46" spans="2:12" x14ac:dyDescent="0.35">
      <c r="B46" s="4" t="s">
        <v>66</v>
      </c>
      <c r="C46" s="5" t="s">
        <v>10</v>
      </c>
      <c r="D46" s="5"/>
      <c r="E46" s="6" cm="1">
        <f t="array" ref="E46">_xll.XLT.Ref.FLASH.TX(B3,E24,0.5,C46,$E$3)</f>
        <v>3169.9293676106945</v>
      </c>
      <c r="F46" s="5" t="str" cm="1">
        <f t="array" ref="F46:F47">_xll.XLT.UNITS(C46:C47,$E$3)</f>
        <v>Pa</v>
      </c>
      <c r="G46" s="5"/>
      <c r="H46" s="6" cm="1">
        <f t="array" ref="H46">_xll.XLT.CONVERT(C46,E46,$E$3,$H$3)</f>
        <v>3.1699293676106945E-2</v>
      </c>
      <c r="I46" s="5" t="str" cm="1">
        <f t="array" ref="I46">_xll.XLT.UNITS(C46,$H$3)</f>
        <v>bar</v>
      </c>
      <c r="J46" s="5"/>
      <c r="K46" s="6" cm="1">
        <f t="array" ref="K46">_xll.XLT.CONVERT(C46,E46,$E$3,$K$3)</f>
        <v>0.45975938541493949</v>
      </c>
      <c r="L46" s="7" t="str" cm="1">
        <f t="array" ref="L46">_xll.XLT.UNITS(C46,$K$3)</f>
        <v>psi</v>
      </c>
    </row>
    <row r="47" spans="2:12" ht="15" thickBot="1" x14ac:dyDescent="0.4">
      <c r="B47" s="10" t="s">
        <v>67</v>
      </c>
      <c r="C47" s="11" t="s">
        <v>12</v>
      </c>
      <c r="D47" s="11"/>
      <c r="E47" s="12" cm="1">
        <f t="array" ref="E47">_xll.XLT.REF.FLASH.PX(B3,E23,0.5,C47,$E$3)</f>
        <v>373.12429582933339</v>
      </c>
      <c r="F47" s="11" t="str">
        <v>K</v>
      </c>
      <c r="G47" s="11"/>
      <c r="H47" s="12" cm="1">
        <f t="array" ref="H47">_xll.XLT.CONVERT(C47,E47,$E$3,$H$3)</f>
        <v>99.974295829333414</v>
      </c>
      <c r="I47" s="11" t="str" cm="1">
        <f t="array" ref="I47">_xll.XLT.UNITS(C47,$H$3)</f>
        <v>°C</v>
      </c>
      <c r="J47" s="11"/>
      <c r="K47" s="12" cm="1">
        <f t="array" ref="K47">_xll.XLT.CONVERT(C47,E47,$E$3,$K$3)</f>
        <v>211.95373249280004</v>
      </c>
      <c r="L47" s="13" t="str" cm="1">
        <f t="array" ref="L47">_xll.XLT.UNITS(C47,$K$3)</f>
        <v>°F</v>
      </c>
    </row>
    <row r="48" spans="2:12" x14ac:dyDescent="0.35"/>
  </sheetData>
  <mergeCells count="7">
    <mergeCell ref="E2:F2"/>
    <mergeCell ref="H2:I2"/>
    <mergeCell ref="K2:L2"/>
    <mergeCell ref="B3:C3"/>
    <mergeCell ref="E3:F3"/>
    <mergeCell ref="H3:I3"/>
    <mergeCell ref="K3:L3"/>
  </mergeCells>
  <dataValidations count="2">
    <dataValidation type="list" allowBlank="1" showInputMessage="1" showErrorMessage="1" sqref="B3" xr:uid="{0FE5D086-C242-4AF0-A8DA-8C7EE667211C}">
      <formula1>"WATER,AMMONIA,CO2,R134A,R123,R32,OXYGEN,NITROGEN,METHANE,BUTANE"</formula1>
    </dataValidation>
    <dataValidation type="list" allowBlank="1" showInputMessage="1" showErrorMessage="1" sqref="E3 H3 K3" xr:uid="{253E488F-06CF-474E-9B98-097BBB92CF85}">
      <formula1>"SI,METRIC,IMPERIAL"</formula1>
    </dataValidation>
  </dataValidations>
  <printOptions horizontalCentered="1"/>
  <pageMargins left="0.62992125984251968" right="0.62992125984251968" top="0.6692913385826772" bottom="0.669291338582677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AEE9D-EC7E-4995-A22D-50531E80A57A}">
  <sheetPr>
    <pageSetUpPr fitToPage="1"/>
  </sheetPr>
  <dimension ref="A1:S48"/>
  <sheetViews>
    <sheetView showGridLines="0" zoomScale="115" zoomScaleNormal="115" workbookViewId="0">
      <selection activeCell="B2" sqref="B2"/>
    </sheetView>
  </sheetViews>
  <sheetFormatPr defaultColWidth="0" defaultRowHeight="14.5" zeroHeight="1" x14ac:dyDescent="0.35"/>
  <cols>
    <col min="1" max="1" width="2.6328125" style="1" customWidth="1"/>
    <col min="2" max="2" width="37" style="1" bestFit="1" customWidth="1"/>
    <col min="3" max="3" width="6.90625" style="1" bestFit="1" customWidth="1"/>
    <col min="4" max="4" width="2.6328125" style="1" customWidth="1"/>
    <col min="5" max="5" width="22.6328125" style="1" customWidth="1"/>
    <col min="6" max="6" width="15.6328125" style="1" customWidth="1"/>
    <col min="7" max="7" width="2.6328125" style="1" customWidth="1"/>
    <col min="8" max="8" width="22.6328125" style="1" customWidth="1"/>
    <col min="9" max="9" width="15.6328125" style="1" customWidth="1"/>
    <col min="10" max="10" width="2.6328125" style="1" customWidth="1"/>
    <col min="11" max="11" width="22.6328125" style="1" customWidth="1"/>
    <col min="12" max="12" width="15.6328125" style="1" customWidth="1"/>
    <col min="13" max="13" width="2.6328125" style="1" customWidth="1"/>
    <col min="14" max="19" width="0" style="1" hidden="1" customWidth="1"/>
    <col min="20" max="16384" width="8.7265625" style="1" hidden="1"/>
  </cols>
  <sheetData>
    <row r="1" spans="2:12" ht="15" thickBot="1" x14ac:dyDescent="0.4"/>
    <row r="2" spans="2:12" ht="17.5" thickBot="1" x14ac:dyDescent="0.45">
      <c r="B2" s="19" t="s">
        <v>64</v>
      </c>
      <c r="C2" s="17"/>
      <c r="D2" s="3"/>
      <c r="E2" s="28"/>
      <c r="F2" s="28"/>
      <c r="G2" s="3"/>
      <c r="H2" s="28"/>
      <c r="I2" s="28"/>
      <c r="J2" s="3"/>
      <c r="K2" s="28"/>
      <c r="L2" s="28"/>
    </row>
    <row r="3" spans="2:12" ht="15" thickBot="1" x14ac:dyDescent="0.4">
      <c r="B3" s="29" t="s">
        <v>0</v>
      </c>
      <c r="C3" s="30"/>
      <c r="D3" s="14"/>
      <c r="E3" s="30" t="s">
        <v>13</v>
      </c>
      <c r="F3" s="30"/>
      <c r="G3" s="14"/>
      <c r="H3" s="30" t="s">
        <v>14</v>
      </c>
      <c r="I3" s="30"/>
      <c r="J3" s="14"/>
      <c r="K3" s="30" t="s">
        <v>15</v>
      </c>
      <c r="L3" s="31"/>
    </row>
    <row r="4" spans="2:12" ht="15" thickBot="1" x14ac:dyDescent="0.4"/>
    <row r="5" spans="2:12" ht="17.5" thickBot="1" x14ac:dyDescent="0.45">
      <c r="B5" s="18" t="s">
        <v>63</v>
      </c>
      <c r="C5" s="17"/>
      <c r="D5" s="3"/>
      <c r="E5" s="18" t="str">
        <f>E3&amp;" UNITS"</f>
        <v>SI UNITS</v>
      </c>
      <c r="F5" s="17"/>
      <c r="G5" s="3"/>
      <c r="H5" s="18" t="str">
        <f>H3&amp;" UNITS"</f>
        <v>METRIC UNITS</v>
      </c>
      <c r="I5" s="17"/>
      <c r="J5" s="3"/>
      <c r="K5" s="18" t="str">
        <f>K3&amp;" UNITS"</f>
        <v>IMPERIAL UNITS</v>
      </c>
      <c r="L5" s="17"/>
    </row>
    <row r="6" spans="2:12" x14ac:dyDescent="0.35">
      <c r="B6" s="4" t="s">
        <v>11</v>
      </c>
      <c r="C6" s="5" t="s">
        <v>12</v>
      </c>
      <c r="D6" s="5"/>
      <c r="E6" s="15">
        <v>298.14999999999998</v>
      </c>
      <c r="F6" s="5" t="str" cm="1">
        <f t="array" ref="F6:F7">_xll.XLT.UNITS(C6:C7,$E$3)</f>
        <v>K</v>
      </c>
      <c r="G6" s="5"/>
      <c r="H6" s="6" cm="1">
        <f t="array" ref="H6">_xll.XLT.CONVERT(C6,E6,$E$3,$H$3)</f>
        <v>25</v>
      </c>
      <c r="I6" s="5" t="str" cm="1">
        <f t="array" ref="I6">_xll.XLT.UNITS(C6,$H$3)</f>
        <v>°C</v>
      </c>
      <c r="J6" s="5"/>
      <c r="K6" s="6" cm="1">
        <f t="array" ref="K6">_xll.XLT.CONVERT(C6,E6,$E$3,$K$3)</f>
        <v>76.999999999999943</v>
      </c>
      <c r="L6" s="7" t="str" cm="1">
        <f t="array" ref="L6">_xll.XLT.UNITS(C6,$K$3)</f>
        <v>°F</v>
      </c>
    </row>
    <row r="7" spans="2:12" ht="15" thickBot="1" x14ac:dyDescent="0.4">
      <c r="B7" s="10" t="s">
        <v>77</v>
      </c>
      <c r="C7" s="11" t="s">
        <v>23</v>
      </c>
      <c r="D7" s="11"/>
      <c r="E7" s="16">
        <v>1.0029611054986471E-3</v>
      </c>
      <c r="F7" s="11" t="str">
        <v>m³/kg</v>
      </c>
      <c r="G7" s="11"/>
      <c r="H7" s="12" cm="1">
        <f t="array" ref="H7">_xll.XLT.CONVERT(C7,E7,$E$3,$H$3)</f>
        <v>1.0029611054986471E-3</v>
      </c>
      <c r="I7" s="11" t="str" cm="1">
        <f t="array" ref="I7">_xll.XLT.UNITS(C7,$H$3)</f>
        <v>m³/kg</v>
      </c>
      <c r="J7" s="11"/>
      <c r="K7" s="12" cm="1">
        <f t="array" ref="K7">_xll.XLT.CONVERT(C7,E7,$E$3,$K$3)</f>
        <v>1.6065895733936651E-2</v>
      </c>
      <c r="L7" s="13" t="str" cm="1">
        <f t="array" ref="L7">_xll.XLT.UNITS(C7,$K$3)</f>
        <v>ft³/lb</v>
      </c>
    </row>
    <row r="8" spans="2:12" x14ac:dyDescent="0.35"/>
    <row r="9" spans="2:12" ht="15" thickBot="1" x14ac:dyDescent="0.4"/>
    <row r="10" spans="2:12" ht="17.5" thickBot="1" x14ac:dyDescent="0.45">
      <c r="B10" s="18" t="s">
        <v>60</v>
      </c>
      <c r="C10" s="17"/>
      <c r="D10" s="3"/>
      <c r="E10" s="18" t="str">
        <f>E3&amp;" UNITS"</f>
        <v>SI UNITS</v>
      </c>
      <c r="F10" s="17"/>
      <c r="G10" s="3"/>
      <c r="H10" s="18" t="str">
        <f>H3&amp;" UNITS"</f>
        <v>METRIC UNITS</v>
      </c>
      <c r="I10" s="17"/>
      <c r="J10" s="3"/>
      <c r="K10" s="18" t="str">
        <f>K3&amp;" UNITS"</f>
        <v>IMPERIAL UNITS</v>
      </c>
      <c r="L10" s="17"/>
    </row>
    <row r="11" spans="2:12" x14ac:dyDescent="0.35">
      <c r="B11" s="4" t="s">
        <v>52</v>
      </c>
      <c r="C11" s="5" t="s">
        <v>1</v>
      </c>
      <c r="D11" s="5"/>
      <c r="E11" s="6" cm="1">
        <f t="array" ref="E11:E14">_xll.XLT.CONSTANTS(B3,C11:C14,$E$3)</f>
        <v>611.65480089686844</v>
      </c>
      <c r="F11" s="5" t="str" cm="1">
        <f t="array" ref="F11:F14">_xll.XLT.UNITS(C11:C14,$E$3)</f>
        <v>Pa</v>
      </c>
      <c r="G11" s="5"/>
      <c r="H11" s="6" cm="1">
        <f t="array" ref="H11">_xll.XLT.CONVERT(C11,E11,$E$3,$H$3)</f>
        <v>6.1165480089686846E-3</v>
      </c>
      <c r="I11" s="5" t="str" cm="1">
        <f t="array" ref="I11">_xll.XLT.UNITS(C11,$H$3)</f>
        <v>bar</v>
      </c>
      <c r="J11" s="5"/>
      <c r="K11" s="6" cm="1">
        <f t="array" ref="K11">_xll.XLT.CONVERT(C11,E11,$E$3,$K$3)</f>
        <v>8.8713028820072398E-2</v>
      </c>
      <c r="L11" s="7" t="str" cm="1">
        <f t="array" ref="L11">_xll.XLT.UNITS(C11,$K$3)</f>
        <v>psi</v>
      </c>
    </row>
    <row r="12" spans="2:12" x14ac:dyDescent="0.35">
      <c r="B12" s="8" t="s">
        <v>53</v>
      </c>
      <c r="C12" s="1" t="s">
        <v>2</v>
      </c>
      <c r="E12" s="2">
        <v>1000000000</v>
      </c>
      <c r="F12" s="1" t="str">
        <v>Pa</v>
      </c>
      <c r="H12" s="2" cm="1">
        <f t="array" ref="H12">_xll.XLT.CONVERT(C12,E12,$E$3,$H$3)</f>
        <v>10000</v>
      </c>
      <c r="I12" s="1" t="str" cm="1">
        <f t="array" ref="I12">_xll.XLT.UNITS(C12,$H$3)</f>
        <v>bar</v>
      </c>
      <c r="K12" s="2" cm="1">
        <f t="array" ref="K12">_xll.XLT.CONVERT(C12,E12,$E$3,$K$3)</f>
        <v>145037.73809997507</v>
      </c>
      <c r="L12" s="9" t="str" cm="1">
        <f t="array" ref="L12">_xll.XLT.UNITS(C12,$K$3)</f>
        <v>psi</v>
      </c>
    </row>
    <row r="13" spans="2:12" x14ac:dyDescent="0.35">
      <c r="B13" s="8" t="s">
        <v>54</v>
      </c>
      <c r="C13" s="1" t="s">
        <v>3</v>
      </c>
      <c r="E13" s="2">
        <v>273.16000000000003</v>
      </c>
      <c r="F13" s="1" t="str">
        <v>K</v>
      </c>
      <c r="H13" s="2" cm="1">
        <f t="array" ref="H13">_xll.XLT.CONVERT(C13,E13,$E$3,$H$3)</f>
        <v>1.0000000000047748E-2</v>
      </c>
      <c r="I13" s="1" t="str" cm="1">
        <f t="array" ref="I13">_xll.XLT.UNITS(C13,$H$3)</f>
        <v>°C</v>
      </c>
      <c r="K13" s="2" cm="1">
        <f t="array" ref="K13">_xll.XLT.CONVERT(C13,E13,$E$3,$K$3)</f>
        <v>32.017999999999972</v>
      </c>
      <c r="L13" s="9" t="str" cm="1">
        <f t="array" ref="L13">_xll.XLT.UNITS(C13,$K$3)</f>
        <v>°F</v>
      </c>
    </row>
    <row r="14" spans="2:12" ht="15" thickBot="1" x14ac:dyDescent="0.4">
      <c r="B14" s="10" t="s">
        <v>55</v>
      </c>
      <c r="C14" s="11" t="s">
        <v>4</v>
      </c>
      <c r="D14" s="11"/>
      <c r="E14" s="12">
        <v>2000</v>
      </c>
      <c r="F14" s="11" t="str">
        <v>K</v>
      </c>
      <c r="G14" s="11"/>
      <c r="H14" s="12" cm="1">
        <f t="array" ref="H14">_xll.XLT.CONVERT(C14,E14,$E$3,$H$3)</f>
        <v>1726.85</v>
      </c>
      <c r="I14" s="11" t="str" cm="1">
        <f t="array" ref="I14">_xll.XLT.UNITS(C14,$H$3)</f>
        <v>°C</v>
      </c>
      <c r="J14" s="11"/>
      <c r="K14" s="12" cm="1">
        <f t="array" ref="K14">_xll.XLT.CONVERT(C14,E14,$E$3,$K$3)</f>
        <v>3140.33</v>
      </c>
      <c r="L14" s="13" t="str" cm="1">
        <f t="array" ref="L14">_xll.XLT.UNITS(C14,$K$3)</f>
        <v>°F</v>
      </c>
    </row>
    <row r="15" spans="2:12" ht="15" thickBot="1" x14ac:dyDescent="0.4"/>
    <row r="16" spans="2:12" ht="17.5" thickBot="1" x14ac:dyDescent="0.45">
      <c r="B16" s="18" t="s">
        <v>61</v>
      </c>
      <c r="C16" s="17"/>
      <c r="D16" s="3"/>
      <c r="E16" s="18" t="str">
        <f>E3&amp;" UNITS"</f>
        <v>SI UNITS</v>
      </c>
      <c r="F16" s="17"/>
      <c r="G16" s="3"/>
      <c r="H16" s="18" t="str">
        <f>H3&amp;" UNITS"</f>
        <v>METRIC UNITS</v>
      </c>
      <c r="I16" s="17"/>
      <c r="J16" s="3"/>
      <c r="K16" s="18" t="str">
        <f>K3&amp;" UNITS"</f>
        <v>IMPERIAL UNITS</v>
      </c>
      <c r="L16" s="17"/>
    </row>
    <row r="17" spans="2:12" x14ac:dyDescent="0.35">
      <c r="B17" s="4" t="s">
        <v>56</v>
      </c>
      <c r="C17" s="5" t="s">
        <v>5</v>
      </c>
      <c r="D17" s="5"/>
      <c r="E17" s="6" cm="1">
        <f t="array" ref="E17:E20">_xll.XLT.CONSTANTS(B3,C17:C20,$E$3)</f>
        <v>22064000</v>
      </c>
      <c r="F17" s="5" t="str" cm="1">
        <f t="array" ref="F17:F20">_xll.XLT.UNITS(C17:C20,$E$3)</f>
        <v>Pa</v>
      </c>
      <c r="G17" s="5"/>
      <c r="H17" s="6" cm="1">
        <f t="array" ref="H17">_xll.XLT.CONVERT(C17,E17,$E$3,$H$3)</f>
        <v>220.64</v>
      </c>
      <c r="I17" s="5" t="str" cm="1">
        <f t="array" ref="I17">_xll.XLT.UNITS(C17,$H$3)</f>
        <v>bar</v>
      </c>
      <c r="J17" s="5"/>
      <c r="K17" s="6" cm="1">
        <f t="array" ref="K17">_xll.XLT.CONVERT(C17,E17,$E$3,$K$3)</f>
        <v>3200.11265343785</v>
      </c>
      <c r="L17" s="7" t="str" cm="1">
        <f t="array" ref="L17">_xll.XLT.UNITS(C17,$K$3)</f>
        <v>psi</v>
      </c>
    </row>
    <row r="18" spans="2:12" x14ac:dyDescent="0.35">
      <c r="B18" s="8" t="s">
        <v>57</v>
      </c>
      <c r="C18" s="1" t="s">
        <v>6</v>
      </c>
      <c r="E18" s="2">
        <v>647.096</v>
      </c>
      <c r="F18" s="1" t="str">
        <v>K</v>
      </c>
      <c r="H18" s="2" cm="1">
        <f t="array" ref="H18">_xll.XLT.CONVERT(C18,E18,$E$3,$H$3)</f>
        <v>373.94600000000003</v>
      </c>
      <c r="I18" s="1" t="str" cm="1">
        <f t="array" ref="I18">_xll.XLT.UNITS(C18,$H$3)</f>
        <v>°C</v>
      </c>
      <c r="K18" s="2" cm="1">
        <f t="array" ref="K18">_xll.XLT.CONVERT(C18,E18,$E$3,$K$3)</f>
        <v>705.10279999999989</v>
      </c>
      <c r="L18" s="9" t="str" cm="1">
        <f t="array" ref="L18">_xll.XLT.UNITS(C18,$K$3)</f>
        <v>°F</v>
      </c>
    </row>
    <row r="19" spans="2:12" x14ac:dyDescent="0.35">
      <c r="B19" s="8" t="s">
        <v>58</v>
      </c>
      <c r="C19" s="1" t="s">
        <v>7</v>
      </c>
      <c r="E19" s="2">
        <v>611.65480089686844</v>
      </c>
      <c r="F19" s="1" t="str">
        <v>Pa</v>
      </c>
      <c r="H19" s="2" cm="1">
        <f t="array" ref="H19">_xll.XLT.CONVERT(C19,E19,$E$3,$H$3)</f>
        <v>6.1165480089686846E-3</v>
      </c>
      <c r="I19" s="1" t="str" cm="1">
        <f t="array" ref="I19">_xll.XLT.UNITS(C19,$H$3)</f>
        <v>bar</v>
      </c>
      <c r="K19" s="2" cm="1">
        <f t="array" ref="K19">_xll.XLT.CONVERT(C19,E19,$E$3,$K$3)</f>
        <v>8.8713028820072398E-2</v>
      </c>
      <c r="L19" s="9" t="str" cm="1">
        <f t="array" ref="L19">_xll.XLT.UNITS(C19,$K$3)</f>
        <v>psi</v>
      </c>
    </row>
    <row r="20" spans="2:12" ht="15" thickBot="1" x14ac:dyDescent="0.4">
      <c r="B20" s="10" t="s">
        <v>59</v>
      </c>
      <c r="C20" s="11" t="s">
        <v>8</v>
      </c>
      <c r="D20" s="11"/>
      <c r="E20" s="12">
        <v>273.16000000000003</v>
      </c>
      <c r="F20" s="11" t="str">
        <v>K</v>
      </c>
      <c r="G20" s="11"/>
      <c r="H20" s="12" cm="1">
        <f t="array" ref="H20">_xll.XLT.CONVERT(C20,E20,$E$3,$H$3)</f>
        <v>1.0000000000047748E-2</v>
      </c>
      <c r="I20" s="11" t="str" cm="1">
        <f t="array" ref="I20">_xll.XLT.UNITS(C20,$H$3)</f>
        <v>°C</v>
      </c>
      <c r="J20" s="11"/>
      <c r="K20" s="12" cm="1">
        <f t="array" ref="K20">_xll.XLT.CONVERT(C20,E20,$E$3,$K$3)</f>
        <v>32.017999999999972</v>
      </c>
      <c r="L20" s="13" t="str" cm="1">
        <f t="array" ref="L20">_xll.XLT.UNITS(C20,$K$3)</f>
        <v>°F</v>
      </c>
    </row>
    <row r="21" spans="2:12" ht="15" thickBot="1" x14ac:dyDescent="0.4">
      <c r="E21" s="2"/>
      <c r="H21" s="2"/>
      <c r="K21" s="2"/>
    </row>
    <row r="22" spans="2:12" ht="17.5" thickBot="1" x14ac:dyDescent="0.45">
      <c r="B22" s="18" t="s">
        <v>62</v>
      </c>
      <c r="C22" s="17"/>
      <c r="D22" s="3"/>
      <c r="E22" s="18" t="str">
        <f>E3&amp;" UNITS"</f>
        <v>SI UNITS</v>
      </c>
      <c r="F22" s="17"/>
      <c r="G22" s="3"/>
      <c r="H22" s="18" t="str">
        <f>H3&amp;" UNITS"</f>
        <v>METRIC UNITS</v>
      </c>
      <c r="I22" s="17"/>
      <c r="J22" s="3"/>
      <c r="K22" s="18" t="str">
        <f>K3&amp;" UNITS"</f>
        <v>IMPERIAL UNITS</v>
      </c>
      <c r="L22" s="17"/>
    </row>
    <row r="23" spans="2:12" x14ac:dyDescent="0.35">
      <c r="B23" s="4" t="s">
        <v>9</v>
      </c>
      <c r="C23" s="5" t="s">
        <v>10</v>
      </c>
      <c r="D23" s="5"/>
      <c r="E23" s="6" cm="1">
        <f t="array" ref="E23:E43">_xll.XLT.REF.FLASH.TV($B$3,$E$6,$E$7,C23:C43,$E$3)</f>
        <v>101325.00009302176</v>
      </c>
      <c r="F23" s="5" t="str" cm="1">
        <f t="array" ref="F23:F43">_xll.XLT.UNITS(C23:C43,$E$3)</f>
        <v>Pa</v>
      </c>
      <c r="G23" s="5"/>
      <c r="H23" s="6" cm="1">
        <f t="array" ref="H23">_xll.XLT.CONVERT(C23,E23,$E$3,$H$3)</f>
        <v>1.0132500009302177</v>
      </c>
      <c r="I23" s="5" t="str" cm="1">
        <f t="array" ref="I23">_xll.XLT.UNITS(C23,$H$3)</f>
        <v>bar</v>
      </c>
      <c r="J23" s="5"/>
      <c r="K23" s="6" cm="1">
        <f t="array" ref="K23">_xll.XLT.CONVERT(C23,E23,$E$3,$K$3)</f>
        <v>14.695948826471641</v>
      </c>
      <c r="L23" s="7" t="str" cm="1">
        <f t="array" ref="L23">_xll.XLT.UNITS(C23,$K$3)</f>
        <v>psi</v>
      </c>
    </row>
    <row r="24" spans="2:12" x14ac:dyDescent="0.35">
      <c r="B24" s="8" t="s">
        <v>11</v>
      </c>
      <c r="C24" s="1" t="s">
        <v>12</v>
      </c>
      <c r="E24" s="2">
        <v>298.14999999999998</v>
      </c>
      <c r="F24" s="1" t="str">
        <v>K</v>
      </c>
      <c r="H24" s="2" cm="1">
        <f t="array" ref="H24">_xll.XLT.CONVERT(C24,E24,$E$3,$H$3)</f>
        <v>25</v>
      </c>
      <c r="I24" s="1" t="str" cm="1">
        <f t="array" ref="I24">_xll.XLT.UNITS(C24,$H$3)</f>
        <v>°C</v>
      </c>
      <c r="K24" s="2" cm="1">
        <f t="array" ref="K24">_xll.XLT.CONVERT(C24,E24,$E$3,$K$3)</f>
        <v>76.999999999999943</v>
      </c>
      <c r="L24" s="9" t="str" cm="1">
        <f t="array" ref="L24">_xll.XLT.UNITS(C24,$K$3)</f>
        <v>°F</v>
      </c>
    </row>
    <row r="25" spans="2:12" x14ac:dyDescent="0.35">
      <c r="B25" s="8" t="s">
        <v>17</v>
      </c>
      <c r="C25" s="1" t="s">
        <v>16</v>
      </c>
      <c r="E25" s="2">
        <v>104920.1198093866</v>
      </c>
      <c r="F25" s="1" t="str">
        <v>J/kg</v>
      </c>
      <c r="H25" s="2" cm="1">
        <f t="array" ref="H25">_xll.XLT.CONVERT(C25,E25,$E$3,$H$3)</f>
        <v>104.92011980938659</v>
      </c>
      <c r="I25" s="1" t="str" cm="1">
        <f t="array" ref="I25">_xll.XLT.UNITS(C25,$H$3)</f>
        <v>kJ/kg</v>
      </c>
      <c r="K25" s="2" cm="1">
        <f t="array" ref="K25">_xll.XLT.CONVERT(C25,E25,$E$3,$K$3)</f>
        <v>45.107532162247033</v>
      </c>
      <c r="L25" s="9" t="str" cm="1">
        <f t="array" ref="L25">_xll.XLT.UNITS(C25,$K$3)</f>
        <v>Btu/lb</v>
      </c>
    </row>
    <row r="26" spans="2:12" x14ac:dyDescent="0.35">
      <c r="B26" s="8" t="s">
        <v>18</v>
      </c>
      <c r="C26" s="1" t="s">
        <v>19</v>
      </c>
      <c r="E26" s="2">
        <v>367.19964210548233</v>
      </c>
      <c r="F26" s="1" t="str">
        <v>J/kg-K</v>
      </c>
      <c r="H26" s="2" cm="1">
        <f t="array" ref="H26">_xll.XLT.CONVERT(C26,E26,$E$3,$H$3)</f>
        <v>0.36719964210548234</v>
      </c>
      <c r="I26" s="1" t="str" cm="1">
        <f t="array" ref="I26">_xll.XLT.UNITS(C26,$H$3)</f>
        <v>kJ/kg-°C</v>
      </c>
      <c r="K26" s="2" cm="1">
        <f t="array" ref="K26">_xll.XLT.CONVERT(C26,E26,$E$3,$K$3)</f>
        <v>8.770412775997953E-2</v>
      </c>
      <c r="L26" s="9" t="str" cm="1">
        <f t="array" ref="L26">_xll.XLT.UNITS(C26,$K$3)</f>
        <v>Btu/lb-°F</v>
      </c>
    </row>
    <row r="27" spans="2:12" x14ac:dyDescent="0.35">
      <c r="B27" s="8" t="s">
        <v>20</v>
      </c>
      <c r="C27" s="1" t="s">
        <v>21</v>
      </c>
      <c r="E27" s="2">
        <v>104818.49477527865</v>
      </c>
      <c r="F27" s="1" t="str">
        <v>J/kg</v>
      </c>
      <c r="H27" s="2" cm="1">
        <f t="array" ref="H27">_xll.XLT.CONVERT(C27,E27,$E$3,$H$3)</f>
        <v>104.81849477527865</v>
      </c>
      <c r="I27" s="1" t="str" cm="1">
        <f t="array" ref="I27">_xll.XLT.UNITS(C27,$H$3)</f>
        <v>kJ/kg</v>
      </c>
      <c r="K27" s="2" cm="1">
        <f t="array" ref="K27">_xll.XLT.CONVERT(C27,E27,$E$3,$K$3)</f>
        <v>45.06384126194267</v>
      </c>
      <c r="L27" s="9" t="str" cm="1">
        <f t="array" ref="L27">_xll.XLT.UNITS(C27,$K$3)</f>
        <v>Btu/lb</v>
      </c>
    </row>
    <row r="28" spans="2:12" x14ac:dyDescent="0.35">
      <c r="B28" s="8" t="s">
        <v>26</v>
      </c>
      <c r="C28" s="1" t="s">
        <v>27</v>
      </c>
      <c r="E28" s="2">
        <v>-4560.4534843628162</v>
      </c>
      <c r="F28" s="1" t="str">
        <v>J/kg</v>
      </c>
      <c r="H28" s="2" cm="1">
        <f t="array" ref="H28">_xll.XLT.CONVERT(C28,E28,$E$3,$H$3)</f>
        <v>-4.5604534843628164</v>
      </c>
      <c r="I28" s="1" t="str" cm="1">
        <f t="array" ref="I28">_xll.XLT.UNITS(C28,$H$3)</f>
        <v>kJ/kg</v>
      </c>
      <c r="K28" s="2" cm="1">
        <f t="array" ref="K28">_xll.XLT.CONVERT(C28,E28,$E$3,$K$3)</f>
        <v>-1.9606420827011248</v>
      </c>
      <c r="L28" s="9" t="str" cm="1">
        <f t="array" ref="L28">_xll.XLT.UNITS(C28,$K$3)</f>
        <v>Btu/lb</v>
      </c>
    </row>
    <row r="29" spans="2:12" x14ac:dyDescent="0.35">
      <c r="B29" s="8" t="s">
        <v>28</v>
      </c>
      <c r="C29" s="1" t="s">
        <v>29</v>
      </c>
      <c r="E29" s="2">
        <v>-4662.0785184707638</v>
      </c>
      <c r="F29" s="1" t="str">
        <v>J/kg</v>
      </c>
      <c r="H29" s="2" cm="1">
        <f t="array" ref="H29">_xll.XLT.CONVERT(C29,E29,$E$3,$H$3)</f>
        <v>-4.6620785184707634</v>
      </c>
      <c r="I29" s="1" t="str" cm="1">
        <f t="array" ref="I29">_xll.XLT.UNITS(C29,$H$3)</f>
        <v>kJ/kg</v>
      </c>
      <c r="K29" s="2" cm="1">
        <f t="array" ref="K29">_xll.XLT.CONVERT(C29,E29,$E$3,$K$3)</f>
        <v>-2.0043329830054875</v>
      </c>
      <c r="L29" s="9" t="str" cm="1">
        <f t="array" ref="L29">_xll.XLT.UNITS(C29,$K$3)</f>
        <v>Btu/lb</v>
      </c>
    </row>
    <row r="30" spans="2:12" x14ac:dyDescent="0.35">
      <c r="B30" s="8" t="s">
        <v>22</v>
      </c>
      <c r="C30" s="1" t="s">
        <v>23</v>
      </c>
      <c r="E30" s="2">
        <v>1.0029611054986471E-3</v>
      </c>
      <c r="F30" s="1" t="str">
        <v>m³/kg</v>
      </c>
      <c r="H30" s="2" cm="1">
        <f t="array" ref="H30">_xll.XLT.CONVERT(C30,E30,$E$3,$H$3)</f>
        <v>1.0029611054986471E-3</v>
      </c>
      <c r="I30" s="1" t="str" cm="1">
        <f t="array" ref="I30">_xll.XLT.UNITS(C30,$H$3)</f>
        <v>m³/kg</v>
      </c>
      <c r="K30" s="2" cm="1">
        <f t="array" ref="K30">_xll.XLT.CONVERT(C30,E30,$E$3,$K$3)</f>
        <v>1.6065895733936651E-2</v>
      </c>
      <c r="L30" s="9" t="str" cm="1">
        <f t="array" ref="L30">_xll.XLT.UNITS(C30,$K$3)</f>
        <v>ft³/lb</v>
      </c>
    </row>
    <row r="31" spans="2:12" x14ac:dyDescent="0.35">
      <c r="B31" s="8" t="s">
        <v>24</v>
      </c>
      <c r="C31" s="1" t="s">
        <v>25</v>
      </c>
      <c r="E31" s="2">
        <v>997.04763676037578</v>
      </c>
      <c r="F31" s="1" t="str">
        <v>kg/m³</v>
      </c>
      <c r="H31" s="2" cm="1">
        <f t="array" ref="H31">_xll.XLT.CONVERT(C31,E31,$E$3,$H$3)</f>
        <v>997.04763676037578</v>
      </c>
      <c r="I31" s="1" t="str" cm="1">
        <f t="array" ref="I31">_xll.XLT.UNITS(C31,$H$3)</f>
        <v>kg/m³</v>
      </c>
      <c r="K31" s="2" cm="1">
        <f t="array" ref="K31">_xll.XLT.CONVERT(C31,E31,$E$3,$K$3)</f>
        <v>62.243650560214888</v>
      </c>
      <c r="L31" s="9" t="str" cm="1">
        <f t="array" ref="L31">_xll.XLT.UNITS(C31,$K$3)</f>
        <v>lb/ft³</v>
      </c>
    </row>
    <row r="32" spans="2:12" x14ac:dyDescent="0.35">
      <c r="B32" s="8" t="s">
        <v>82</v>
      </c>
      <c r="C32" s="1" t="s">
        <v>82</v>
      </c>
      <c r="E32" s="26" t="str">
        <v>LIQUID</v>
      </c>
      <c r="F32" s="1" t="str">
        <v>-</v>
      </c>
      <c r="H32" s="26" t="str" cm="1">
        <f t="array" ref="H32">_xll.XLT.CONVERT(C32,E32,$E$3,$H$3)</f>
        <v>LIQUID</v>
      </c>
      <c r="I32" s="1" t="str" cm="1">
        <f t="array" ref="I32">_xll.XLT.UNITS(C32,$H$3)</f>
        <v>-</v>
      </c>
      <c r="K32" s="26" t="str" cm="1">
        <f t="array" ref="K32">_xll.XLT.CONVERT(C32,E32,$E$3,$K$3)</f>
        <v>LIQUID</v>
      </c>
      <c r="L32" s="9" t="str" cm="1">
        <f t="array" ref="L32">_xll.XLT.UNITS(C32,$K$3)</f>
        <v>-</v>
      </c>
    </row>
    <row r="33" spans="2:12" x14ac:dyDescent="0.35">
      <c r="B33" s="8" t="s">
        <v>30</v>
      </c>
      <c r="C33" s="1" t="s">
        <v>31</v>
      </c>
      <c r="E33" s="2">
        <v>1496.7013844163382</v>
      </c>
      <c r="F33" s="1" t="str">
        <v>m/s</v>
      </c>
      <c r="H33" s="2" cm="1">
        <f t="array" ref="H33">_xll.XLT.CONVERT(C33,E33,$E$3,$H$3)</f>
        <v>1496.7013844163382</v>
      </c>
      <c r="I33" s="1" t="str" cm="1">
        <f t="array" ref="I33">_xll.XLT.UNITS(C33,$H$3)</f>
        <v>m/s</v>
      </c>
      <c r="K33" s="2" cm="1">
        <f t="array" ref="K33">_xll.XLT.CONVERT(C33,E33,$E$3,$K$3)</f>
        <v>4910.4376129144957</v>
      </c>
      <c r="L33" s="9" t="str" cm="1">
        <f t="array" ref="L33">_xll.XLT.UNITS(C33,$K$3)</f>
        <v>ft/s</v>
      </c>
    </row>
    <row r="34" spans="2:12" x14ac:dyDescent="0.35">
      <c r="B34" s="8" t="s">
        <v>32</v>
      </c>
      <c r="C34" s="1" t="s">
        <v>33</v>
      </c>
      <c r="E34" s="2">
        <v>8.9002248907768685E-4</v>
      </c>
      <c r="F34" s="1" t="str">
        <v>Pa s</v>
      </c>
      <c r="H34" s="2" cm="1">
        <f t="array" ref="H34">_xll.XLT.CONVERT(C34,E34,$E$3,$H$3)</f>
        <v>0.89002248907768688</v>
      </c>
      <c r="I34" s="1" t="str" cm="1">
        <f t="array" ref="I34">_xll.XLT.UNITS(C34,$H$3)</f>
        <v>cP</v>
      </c>
      <c r="K34" s="2" cm="1">
        <f t="array" ref="K34">_xll.XLT.CONVERT(C34,E34,$E$3,$K$3)</f>
        <v>2.1530429994119262</v>
      </c>
      <c r="L34" s="9" t="str" cm="1">
        <f t="array" ref="L34">_xll.XLT.UNITS(C34,$K$3)</f>
        <v>lb/ft-h</v>
      </c>
    </row>
    <row r="35" spans="2:12" x14ac:dyDescent="0.35">
      <c r="B35" s="8" t="s">
        <v>34</v>
      </c>
      <c r="C35" s="1" t="s">
        <v>35</v>
      </c>
      <c r="E35" s="2">
        <v>8.9265793956401429E-7</v>
      </c>
      <c r="F35" s="1" t="str">
        <v>m²/s</v>
      </c>
      <c r="H35" s="2" cm="1">
        <f t="array" ref="H35">_xll.XLT.CONVERT(C35,E35,$E$3,$H$3)</f>
        <v>0.89265793956401429</v>
      </c>
      <c r="I35" s="1" t="str" cm="1">
        <f t="array" ref="I35">_xll.XLT.UNITS(C35,$H$3)</f>
        <v>mm²/s</v>
      </c>
      <c r="K35" s="2" cm="1">
        <f t="array" ref="K35">_xll.XLT.CONVERT(C35,E35,$E$3,$K$3)</f>
        <v>9.6084900942317298E-6</v>
      </c>
      <c r="L35" s="9" t="str" cm="1">
        <f t="array" ref="L35">_xll.XLT.UNITS(C35,$K$3)</f>
        <v>ft²/s</v>
      </c>
    </row>
    <row r="36" spans="2:12" x14ac:dyDescent="0.35">
      <c r="B36" s="8" t="s">
        <v>36</v>
      </c>
      <c r="C36" s="1" t="s">
        <v>37</v>
      </c>
      <c r="E36" s="2">
        <v>0.60651608021983183</v>
      </c>
      <c r="F36" s="1" t="str">
        <v>W/m-K</v>
      </c>
      <c r="H36" s="2" cm="1">
        <f t="array" ref="H36">_xll.XLT.CONVERT(C36,E36,$E$3,$H$3)</f>
        <v>0.60651608021983183</v>
      </c>
      <c r="I36" s="1" t="str" cm="1">
        <f t="array" ref="I36">_xll.XLT.UNITS(C36,$H$3)</f>
        <v>W/m-°C</v>
      </c>
      <c r="K36" s="2" cm="1">
        <f t="array" ref="K36">_xll.XLT.CONVERT(C36,E36,$E$3,$K$3)</f>
        <v>0.35043851146255489</v>
      </c>
      <c r="L36" s="9" t="str" cm="1">
        <f t="array" ref="L36">_xll.XLT.UNITS(C36,$K$3)</f>
        <v>Btu/h-ft-°F</v>
      </c>
    </row>
    <row r="37" spans="2:12" x14ac:dyDescent="0.35">
      <c r="B37" s="8" t="s">
        <v>38</v>
      </c>
      <c r="C37" s="1" t="s">
        <v>39</v>
      </c>
      <c r="E37" s="2">
        <v>4181.3149907711595</v>
      </c>
      <c r="F37" s="1" t="str">
        <v>J/kg-K</v>
      </c>
      <c r="H37" s="2" cm="1">
        <f t="array" ref="H37">_xll.XLT.CONVERT(C37,E37,$E$3,$H$3)</f>
        <v>4.1813149907711598</v>
      </c>
      <c r="I37" s="1" t="str" cm="1">
        <f t="array" ref="I37">_xll.XLT.UNITS(C37,$H$3)</f>
        <v>kJ/kg-°C</v>
      </c>
      <c r="K37" s="2" cm="1">
        <f t="array" ref="K37">_xll.XLT.CONVERT(C37,E37,$E$3,$K$3)</f>
        <v>0.99868992805272749</v>
      </c>
      <c r="L37" s="9" t="str" cm="1">
        <f t="array" ref="L37">_xll.XLT.UNITS(C37,$K$3)</f>
        <v>Btu/lb-°F</v>
      </c>
    </row>
    <row r="38" spans="2:12" x14ac:dyDescent="0.35">
      <c r="B38" s="8" t="s">
        <v>40</v>
      </c>
      <c r="C38" s="1" t="s">
        <v>41</v>
      </c>
      <c r="E38" s="2">
        <v>4137.5648784156165</v>
      </c>
      <c r="F38" s="1" t="str">
        <v>J/kg-K</v>
      </c>
      <c r="H38" s="2" cm="1">
        <f t="array" ref="H38">_xll.XLT.CONVERT(C38,E38,$E$3,$H$3)</f>
        <v>4.137564878415616</v>
      </c>
      <c r="I38" s="1" t="str" cm="1">
        <f t="array" ref="I38">_xll.XLT.UNITS(C38,$H$3)</f>
        <v>kJ/kg-°C</v>
      </c>
      <c r="K38" s="2" cm="1">
        <f t="array" ref="K38">_xll.XLT.CONVERT(C38,E38,$E$3,$K$3)</f>
        <v>0.9882403932396141</v>
      </c>
      <c r="L38" s="9" t="str" cm="1">
        <f t="array" ref="L38">_xll.XLT.UNITS(C38,$K$3)</f>
        <v>Btu/lb-°F</v>
      </c>
    </row>
    <row r="39" spans="2:12" x14ac:dyDescent="0.35">
      <c r="B39" s="8" t="s">
        <v>42</v>
      </c>
      <c r="C39" s="1" t="s">
        <v>43</v>
      </c>
      <c r="E39" s="2">
        <v>2.5728890194813293E-4</v>
      </c>
      <c r="F39" s="1" t="str">
        <v>1/K</v>
      </c>
      <c r="H39" s="2" cm="1">
        <f t="array" ref="H39">_xll.XLT.CONVERT(C39,E39,$E$3,$H$3)</f>
        <v>2.5728890194813293E-4</v>
      </c>
      <c r="I39" s="1" t="str" cm="1">
        <f t="array" ref="I39">_xll.XLT.UNITS(C39,$H$3)</f>
        <v>1/°C</v>
      </c>
      <c r="K39" s="2" cm="1">
        <f t="array" ref="K39">_xll.XLT.CONVERT(C39,E39,$E$3,$K$3)</f>
        <v>1.4293827886007385E-4</v>
      </c>
      <c r="L39" s="9" t="str" cm="1">
        <f t="array" ref="L39">_xll.XLT.UNITS(C39,$K$3)</f>
        <v>1/°F</v>
      </c>
    </row>
    <row r="40" spans="2:12" x14ac:dyDescent="0.35">
      <c r="B40" s="8" t="s">
        <v>44</v>
      </c>
      <c r="C40" s="1" t="s">
        <v>51</v>
      </c>
      <c r="E40" s="2">
        <v>4.5246171732872306E-10</v>
      </c>
      <c r="F40" s="1" t="str">
        <v>1/Pa</v>
      </c>
      <c r="H40" s="2" cm="1">
        <f t="array" ref="H40">_xll.XLT.CONVERT(C40,E40,$E$3,$H$3)</f>
        <v>4.5246171732872308E-5</v>
      </c>
      <c r="I40" s="1" t="str" cm="1">
        <f t="array" ref="I40">_xll.XLT.UNITS(C40,$H$3)</f>
        <v>1/bar</v>
      </c>
      <c r="K40" s="2" cm="1">
        <f t="array" ref="K40">_xll.XLT.CONVERT(C40,E40,$E$3,$K$3)</f>
        <v>3.1196137174784087E-6</v>
      </c>
      <c r="L40" s="9" t="str" cm="1">
        <f t="array" ref="L40">_xll.XLT.UNITS(C40,$K$3)</f>
        <v>1/psi</v>
      </c>
    </row>
    <row r="41" spans="2:12" x14ac:dyDescent="0.35">
      <c r="B41" s="8" t="s">
        <v>45</v>
      </c>
      <c r="C41" s="1" t="s">
        <v>46</v>
      </c>
      <c r="E41" s="2">
        <v>6.1358049639098562</v>
      </c>
      <c r="F41" s="1" t="str">
        <v>-</v>
      </c>
      <c r="H41" s="2" cm="1">
        <f t="array" ref="H41">_xll.XLT.CONVERT(C41,E41,$E$3,$H$3)</f>
        <v>6.1358049639098562</v>
      </c>
      <c r="I41" s="1" t="str" cm="1">
        <f t="array" ref="I41">_xll.XLT.UNITS(C41,$H$3)</f>
        <v>-</v>
      </c>
      <c r="K41" s="2" cm="1">
        <f t="array" ref="K41">_xll.XLT.CONVERT(C41,E41,$E$3,$K$3)</f>
        <v>6.1358049639098562</v>
      </c>
      <c r="L41" s="9" t="str" cm="1">
        <f t="array" ref="L41">_xll.XLT.UNITS(C41,$K$3)</f>
        <v>-</v>
      </c>
    </row>
    <row r="42" spans="2:12" x14ac:dyDescent="0.35">
      <c r="B42" s="8" t="s">
        <v>47</v>
      </c>
      <c r="C42" s="1" t="s">
        <v>48</v>
      </c>
      <c r="E42" s="2">
        <v>0</v>
      </c>
      <c r="F42" s="1" t="str">
        <v>-</v>
      </c>
      <c r="H42" s="2" cm="1">
        <f t="array" ref="H42">_xll.XLT.CONVERT(C42,E42,$E$3,$H$3)</f>
        <v>0</v>
      </c>
      <c r="I42" s="1" t="str" cm="1">
        <f t="array" ref="I42">_xll.XLT.UNITS(C42,$H$3)</f>
        <v>-</v>
      </c>
      <c r="K42" s="2" cm="1">
        <f t="array" ref="K42">_xll.XLT.CONVERT(C42,E42,$E$3,$K$3)</f>
        <v>0</v>
      </c>
      <c r="L42" s="9" t="str" cm="1">
        <f t="array" ref="L42">_xll.XLT.UNITS(C42,$K$3)</f>
        <v>-</v>
      </c>
    </row>
    <row r="43" spans="2:12" ht="15" thickBot="1" x14ac:dyDescent="0.4">
      <c r="B43" s="10" t="s">
        <v>49</v>
      </c>
      <c r="C43" s="11" t="s">
        <v>50</v>
      </c>
      <c r="D43" s="11"/>
      <c r="E43" s="12">
        <v>7.3854540374540534E-4</v>
      </c>
      <c r="F43" s="11" t="str">
        <v>-</v>
      </c>
      <c r="G43" s="11"/>
      <c r="H43" s="12" cm="1">
        <f t="array" ref="H43">_xll.XLT.CONVERT(C43,E43,$E$3,$H$3)</f>
        <v>7.3854540374540534E-4</v>
      </c>
      <c r="I43" s="11" t="str" cm="1">
        <f t="array" ref="I43">_xll.XLT.UNITS(C43,$H$3)</f>
        <v>-</v>
      </c>
      <c r="J43" s="11"/>
      <c r="K43" s="12" cm="1">
        <f t="array" ref="K43">_xll.XLT.CONVERT(C43,E43,$E$3,$K$3)</f>
        <v>7.3854540374540534E-4</v>
      </c>
      <c r="L43" s="13" t="str" cm="1">
        <f t="array" ref="L43">_xll.XLT.UNITS(C43,$K$3)</f>
        <v>-</v>
      </c>
    </row>
    <row r="44" spans="2:12" ht="15" thickBot="1" x14ac:dyDescent="0.4"/>
    <row r="45" spans="2:12" ht="17.5" thickBot="1" x14ac:dyDescent="0.45">
      <c r="B45" s="20" t="s">
        <v>65</v>
      </c>
      <c r="C45" s="17"/>
      <c r="D45" s="3"/>
      <c r="E45" s="20" t="str">
        <f>E3&amp;" UNITS"</f>
        <v>SI UNITS</v>
      </c>
      <c r="F45" s="17"/>
      <c r="G45" s="3"/>
      <c r="H45" s="20" t="str">
        <f>H3&amp;" UNITS"</f>
        <v>METRIC UNITS</v>
      </c>
      <c r="I45" s="17"/>
      <c r="J45" s="3"/>
      <c r="K45" s="20" t="str">
        <f>K3&amp;" UNITS"</f>
        <v>IMPERIAL UNITS</v>
      </c>
      <c r="L45" s="17"/>
    </row>
    <row r="46" spans="2:12" x14ac:dyDescent="0.35">
      <c r="B46" s="4" t="s">
        <v>66</v>
      </c>
      <c r="C46" s="5" t="s">
        <v>10</v>
      </c>
      <c r="D46" s="5"/>
      <c r="E46" s="6" cm="1">
        <f t="array" ref="E46">_xll.XLT.Ref.FLASH.TX(B3,E24,0.5,C46,$E$3)</f>
        <v>3169.9293676106945</v>
      </c>
      <c r="F46" s="5" t="str" cm="1">
        <f t="array" ref="F46:F47">_xll.XLT.UNITS(C46:C47,$E$3)</f>
        <v>Pa</v>
      </c>
      <c r="G46" s="5"/>
      <c r="H46" s="6" cm="1">
        <f t="array" ref="H46">_xll.XLT.CONVERT(C46,E46,$E$3,$H$3)</f>
        <v>3.1699293676106945E-2</v>
      </c>
      <c r="I46" s="5" t="str" cm="1">
        <f t="array" ref="I46">_xll.XLT.UNITS(C46,$H$3)</f>
        <v>bar</v>
      </c>
      <c r="J46" s="5"/>
      <c r="K46" s="6" cm="1">
        <f t="array" ref="K46">_xll.XLT.CONVERT(C46,E46,$E$3,$K$3)</f>
        <v>0.45975938541493949</v>
      </c>
      <c r="L46" s="7" t="str" cm="1">
        <f t="array" ref="L46">_xll.XLT.UNITS(C46,$K$3)</f>
        <v>psi</v>
      </c>
    </row>
    <row r="47" spans="2:12" ht="15" thickBot="1" x14ac:dyDescent="0.4">
      <c r="B47" s="10" t="s">
        <v>67</v>
      </c>
      <c r="C47" s="11" t="s">
        <v>12</v>
      </c>
      <c r="D47" s="11"/>
      <c r="E47" s="12" cm="1">
        <f t="array" ref="E47">_xll.XLT.REF.FLASH.PX(B3,E23,0.5,C47,$E$3)</f>
        <v>373.12429587340529</v>
      </c>
      <c r="F47" s="11" t="str">
        <v>K</v>
      </c>
      <c r="G47" s="11"/>
      <c r="H47" s="12" cm="1">
        <f t="array" ref="H47">_xll.XLT.CONVERT(C47,E47,$E$3,$H$3)</f>
        <v>99.97429587340531</v>
      </c>
      <c r="I47" s="11" t="str" cm="1">
        <f t="array" ref="I47">_xll.XLT.UNITS(C47,$H$3)</f>
        <v>°C</v>
      </c>
      <c r="J47" s="11"/>
      <c r="K47" s="12" cm="1">
        <f t="array" ref="K47">_xll.XLT.CONVERT(C47,E47,$E$3,$K$3)</f>
        <v>211.95373257212947</v>
      </c>
      <c r="L47" s="13" t="str" cm="1">
        <f t="array" ref="L47">_xll.XLT.UNITS(C47,$K$3)</f>
        <v>°F</v>
      </c>
    </row>
    <row r="48" spans="2:12" x14ac:dyDescent="0.35"/>
  </sheetData>
  <mergeCells count="7">
    <mergeCell ref="E2:F2"/>
    <mergeCell ref="H2:I2"/>
    <mergeCell ref="K2:L2"/>
    <mergeCell ref="B3:C3"/>
    <mergeCell ref="E3:F3"/>
    <mergeCell ref="H3:I3"/>
    <mergeCell ref="K3:L3"/>
  </mergeCells>
  <dataValidations count="2">
    <dataValidation type="list" allowBlank="1" showInputMessage="1" showErrorMessage="1" sqref="B3" xr:uid="{66CD23BE-040D-479F-86C3-8D1D956D5FFA}">
      <formula1>"WATER,AMMONIA,CO2,R134A,R123,R32,OXYGEN,NITROGEN,METHANE,BUTANE"</formula1>
    </dataValidation>
    <dataValidation type="list" allowBlank="1" showInputMessage="1" showErrorMessage="1" sqref="E3 H3 K3" xr:uid="{3BFE4506-7A44-4F70-B721-1FCA7F27CD10}">
      <formula1>"SI,METRIC,IMPERIAL"</formula1>
    </dataValidation>
  </dataValidations>
  <printOptions horizontalCentered="1"/>
  <pageMargins left="0.62992125984251968" right="0.62992125984251968" top="0.6692913385826772" bottom="0.669291338582677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6D87-6E71-46CF-AFF4-D7AA05049F15}">
  <sheetPr>
    <pageSetUpPr fitToPage="1"/>
  </sheetPr>
  <dimension ref="A1:S48"/>
  <sheetViews>
    <sheetView showGridLines="0" zoomScale="115" zoomScaleNormal="115" workbookViewId="0">
      <selection activeCell="E8" sqref="E8"/>
    </sheetView>
  </sheetViews>
  <sheetFormatPr defaultColWidth="0" defaultRowHeight="14.5" zeroHeight="1" x14ac:dyDescent="0.35"/>
  <cols>
    <col min="1" max="1" width="2.6328125" style="1" customWidth="1"/>
    <col min="2" max="2" width="37" style="1" bestFit="1" customWidth="1"/>
    <col min="3" max="3" width="6.90625" style="1" bestFit="1" customWidth="1"/>
    <col min="4" max="4" width="2.6328125" style="1" customWidth="1"/>
    <col min="5" max="5" width="22.6328125" style="1" customWidth="1"/>
    <col min="6" max="6" width="15.6328125" style="1" customWidth="1"/>
    <col min="7" max="7" width="2.6328125" style="1" customWidth="1"/>
    <col min="8" max="8" width="22.6328125" style="1" customWidth="1"/>
    <col min="9" max="9" width="15.6328125" style="1" customWidth="1"/>
    <col min="10" max="10" width="2.6328125" style="1" customWidth="1"/>
    <col min="11" max="11" width="22.6328125" style="1" customWidth="1"/>
    <col min="12" max="12" width="15.6328125" style="1" customWidth="1"/>
    <col min="13" max="13" width="2.6328125" style="1" customWidth="1"/>
    <col min="14" max="19" width="0" style="1" hidden="1" customWidth="1"/>
    <col min="20" max="16384" width="8.7265625" style="1" hidden="1"/>
  </cols>
  <sheetData>
    <row r="1" spans="2:12" ht="15" thickBot="1" x14ac:dyDescent="0.4"/>
    <row r="2" spans="2:12" ht="17.5" thickBot="1" x14ac:dyDescent="0.45">
      <c r="B2" s="19" t="s">
        <v>64</v>
      </c>
      <c r="C2" s="17"/>
      <c r="D2" s="3"/>
      <c r="E2" s="28"/>
      <c r="F2" s="28"/>
      <c r="G2" s="3"/>
      <c r="H2" s="28"/>
      <c r="I2" s="28"/>
      <c r="J2" s="3"/>
      <c r="K2" s="28"/>
      <c r="L2" s="28"/>
    </row>
    <row r="3" spans="2:12" ht="15" thickBot="1" x14ac:dyDescent="0.4">
      <c r="B3" s="29" t="s">
        <v>0</v>
      </c>
      <c r="C3" s="30"/>
      <c r="D3" s="14"/>
      <c r="E3" s="30" t="s">
        <v>13</v>
      </c>
      <c r="F3" s="30"/>
      <c r="G3" s="14"/>
      <c r="H3" s="30" t="s">
        <v>14</v>
      </c>
      <c r="I3" s="30"/>
      <c r="J3" s="14"/>
      <c r="K3" s="30" t="s">
        <v>15</v>
      </c>
      <c r="L3" s="31"/>
    </row>
    <row r="4" spans="2:12" ht="15" thickBot="1" x14ac:dyDescent="0.4"/>
    <row r="5" spans="2:12" ht="17.5" thickBot="1" x14ac:dyDescent="0.45">
      <c r="B5" s="18" t="s">
        <v>63</v>
      </c>
      <c r="C5" s="17"/>
      <c r="D5" s="3"/>
      <c r="E5" s="18" t="str">
        <f>E3&amp;" UNITS"</f>
        <v>SI UNITS</v>
      </c>
      <c r="F5" s="17"/>
      <c r="G5" s="3"/>
      <c r="H5" s="18" t="str">
        <f>H3&amp;" UNITS"</f>
        <v>METRIC UNITS</v>
      </c>
      <c r="I5" s="17"/>
      <c r="J5" s="3"/>
      <c r="K5" s="18" t="str">
        <f>K3&amp;" UNITS"</f>
        <v>IMPERIAL UNITS</v>
      </c>
      <c r="L5" s="17"/>
    </row>
    <row r="6" spans="2:12" x14ac:dyDescent="0.35">
      <c r="B6" s="4" t="s">
        <v>9</v>
      </c>
      <c r="C6" s="5" t="s">
        <v>10</v>
      </c>
      <c r="D6" s="5"/>
      <c r="E6" s="15">
        <v>101325</v>
      </c>
      <c r="F6" s="5" t="str" cm="1">
        <f t="array" ref="F6:F7">_xll.XLT.UNITS(C6:C7,$E$3)</f>
        <v>Pa</v>
      </c>
      <c r="G6" s="5"/>
      <c r="H6" s="6" cm="1">
        <f t="array" ref="H6">_xll.XLT.CONVERT(C6,E6,$E$3,$H$3)</f>
        <v>1.01325</v>
      </c>
      <c r="I6" s="5" t="str" cm="1">
        <f t="array" ref="I6">_xll.XLT.UNITS(C6,$H$3)</f>
        <v>bar</v>
      </c>
      <c r="J6" s="5"/>
      <c r="K6" s="6" cm="1">
        <f t="array" ref="K6">_xll.XLT.CONVERT(C6,E6,$E$3,$K$3)</f>
        <v>14.695948812979974</v>
      </c>
      <c r="L6" s="7" t="str" cm="1">
        <f t="array" ref="L6">_xll.XLT.UNITS(C6,$K$3)</f>
        <v>psi</v>
      </c>
    </row>
    <row r="7" spans="2:12" ht="15" thickBot="1" x14ac:dyDescent="0.4">
      <c r="B7" s="10" t="s">
        <v>47</v>
      </c>
      <c r="C7" s="11" t="s">
        <v>48</v>
      </c>
      <c r="D7" s="11"/>
      <c r="E7" s="16">
        <v>0</v>
      </c>
      <c r="F7" s="11" t="str">
        <v>-</v>
      </c>
      <c r="G7" s="11"/>
      <c r="H7" s="12" cm="1">
        <f t="array" ref="H7">_xll.XLT.CONVERT(C7,E7,$E$3,$H$3)</f>
        <v>0</v>
      </c>
      <c r="I7" s="11" t="str" cm="1">
        <f t="array" ref="I7">_xll.XLT.UNITS(C7,$H$3)</f>
        <v>-</v>
      </c>
      <c r="J7" s="11"/>
      <c r="K7" s="12" cm="1">
        <f t="array" ref="K7">_xll.XLT.CONVERT(C7,E7,$E$3,$K$3)</f>
        <v>0</v>
      </c>
      <c r="L7" s="13" t="str" cm="1">
        <f t="array" ref="L7">_xll.XLT.UNITS(C7,$K$3)</f>
        <v>-</v>
      </c>
    </row>
    <row r="8" spans="2:12" x14ac:dyDescent="0.35"/>
    <row r="9" spans="2:12" ht="15" thickBot="1" x14ac:dyDescent="0.4"/>
    <row r="10" spans="2:12" ht="17.5" thickBot="1" x14ac:dyDescent="0.45">
      <c r="B10" s="18" t="s">
        <v>60</v>
      </c>
      <c r="C10" s="17"/>
      <c r="D10" s="3"/>
      <c r="E10" s="18" t="str">
        <f>E3&amp;" UNITS"</f>
        <v>SI UNITS</v>
      </c>
      <c r="F10" s="17"/>
      <c r="G10" s="3"/>
      <c r="H10" s="18" t="str">
        <f>H3&amp;" UNITS"</f>
        <v>METRIC UNITS</v>
      </c>
      <c r="I10" s="17"/>
      <c r="J10" s="3"/>
      <c r="K10" s="18" t="str">
        <f>K3&amp;" UNITS"</f>
        <v>IMPERIAL UNITS</v>
      </c>
      <c r="L10" s="17"/>
    </row>
    <row r="11" spans="2:12" x14ac:dyDescent="0.35">
      <c r="B11" s="4" t="s">
        <v>52</v>
      </c>
      <c r="C11" s="5" t="s">
        <v>1</v>
      </c>
      <c r="D11" s="5"/>
      <c r="E11" s="6" cm="1">
        <f t="array" ref="E11:E14">_xll.XLT.CONSTANTS(B3,C11:C14,$E$3)</f>
        <v>611.65480089686844</v>
      </c>
      <c r="F11" s="5" t="str" cm="1">
        <f t="array" ref="F11:F14">_xll.XLT.UNITS(C11:C14,$E$3)</f>
        <v>Pa</v>
      </c>
      <c r="G11" s="5"/>
      <c r="H11" s="6" cm="1">
        <f t="array" ref="H11">_xll.XLT.CONVERT(C11,E11,$E$3,$H$3)</f>
        <v>6.1165480089686846E-3</v>
      </c>
      <c r="I11" s="5" t="str" cm="1">
        <f t="array" ref="I11">_xll.XLT.UNITS(C11,$H$3)</f>
        <v>bar</v>
      </c>
      <c r="J11" s="5"/>
      <c r="K11" s="6" cm="1">
        <f t="array" ref="K11">_xll.XLT.CONVERT(C11,E11,$E$3,$K$3)</f>
        <v>8.8713028820072398E-2</v>
      </c>
      <c r="L11" s="7" t="str" cm="1">
        <f t="array" ref="L11">_xll.XLT.UNITS(C11,$K$3)</f>
        <v>psi</v>
      </c>
    </row>
    <row r="12" spans="2:12" x14ac:dyDescent="0.35">
      <c r="B12" s="8" t="s">
        <v>53</v>
      </c>
      <c r="C12" s="1" t="s">
        <v>2</v>
      </c>
      <c r="E12" s="2">
        <v>1000000000</v>
      </c>
      <c r="F12" s="1" t="str">
        <v>Pa</v>
      </c>
      <c r="H12" s="2" cm="1">
        <f t="array" ref="H12">_xll.XLT.CONVERT(C12,E12,$E$3,$H$3)</f>
        <v>10000</v>
      </c>
      <c r="I12" s="1" t="str" cm="1">
        <f t="array" ref="I12">_xll.XLT.UNITS(C12,$H$3)</f>
        <v>bar</v>
      </c>
      <c r="K12" s="2" cm="1">
        <f t="array" ref="K12">_xll.XLT.CONVERT(C12,E12,$E$3,$K$3)</f>
        <v>145037.73809997507</v>
      </c>
      <c r="L12" s="9" t="str" cm="1">
        <f t="array" ref="L12">_xll.XLT.UNITS(C12,$K$3)</f>
        <v>psi</v>
      </c>
    </row>
    <row r="13" spans="2:12" x14ac:dyDescent="0.35">
      <c r="B13" s="8" t="s">
        <v>54</v>
      </c>
      <c r="C13" s="1" t="s">
        <v>3</v>
      </c>
      <c r="E13" s="2">
        <v>273.16000000000003</v>
      </c>
      <c r="F13" s="1" t="str">
        <v>K</v>
      </c>
      <c r="H13" s="2" cm="1">
        <f t="array" ref="H13">_xll.XLT.CONVERT(C13,E13,$E$3,$H$3)</f>
        <v>1.0000000000047748E-2</v>
      </c>
      <c r="I13" s="1" t="str" cm="1">
        <f t="array" ref="I13">_xll.XLT.UNITS(C13,$H$3)</f>
        <v>°C</v>
      </c>
      <c r="K13" s="2" cm="1">
        <f t="array" ref="K13">_xll.XLT.CONVERT(C13,E13,$E$3,$K$3)</f>
        <v>32.017999999999972</v>
      </c>
      <c r="L13" s="9" t="str" cm="1">
        <f t="array" ref="L13">_xll.XLT.UNITS(C13,$K$3)</f>
        <v>°F</v>
      </c>
    </row>
    <row r="14" spans="2:12" ht="15" thickBot="1" x14ac:dyDescent="0.4">
      <c r="B14" s="10" t="s">
        <v>55</v>
      </c>
      <c r="C14" s="11" t="s">
        <v>4</v>
      </c>
      <c r="D14" s="11"/>
      <c r="E14" s="12">
        <v>2000</v>
      </c>
      <c r="F14" s="11" t="str">
        <v>K</v>
      </c>
      <c r="G14" s="11"/>
      <c r="H14" s="12" cm="1">
        <f t="array" ref="H14">_xll.XLT.CONVERT(C14,E14,$E$3,$H$3)</f>
        <v>1726.85</v>
      </c>
      <c r="I14" s="11" t="str" cm="1">
        <f t="array" ref="I14">_xll.XLT.UNITS(C14,$H$3)</f>
        <v>°C</v>
      </c>
      <c r="J14" s="11"/>
      <c r="K14" s="12" cm="1">
        <f t="array" ref="K14">_xll.XLT.CONVERT(C14,E14,$E$3,$K$3)</f>
        <v>3140.33</v>
      </c>
      <c r="L14" s="13" t="str" cm="1">
        <f t="array" ref="L14">_xll.XLT.UNITS(C14,$K$3)</f>
        <v>°F</v>
      </c>
    </row>
    <row r="15" spans="2:12" ht="15" thickBot="1" x14ac:dyDescent="0.4"/>
    <row r="16" spans="2:12" ht="17.5" thickBot="1" x14ac:dyDescent="0.45">
      <c r="B16" s="18" t="s">
        <v>61</v>
      </c>
      <c r="C16" s="17"/>
      <c r="D16" s="3"/>
      <c r="E16" s="18" t="str">
        <f>E3&amp;" UNITS"</f>
        <v>SI UNITS</v>
      </c>
      <c r="F16" s="17"/>
      <c r="G16" s="3"/>
      <c r="H16" s="18" t="str">
        <f>H3&amp;" UNITS"</f>
        <v>METRIC UNITS</v>
      </c>
      <c r="I16" s="17"/>
      <c r="J16" s="3"/>
      <c r="K16" s="18" t="str">
        <f>K3&amp;" UNITS"</f>
        <v>IMPERIAL UNITS</v>
      </c>
      <c r="L16" s="17"/>
    </row>
    <row r="17" spans="2:12" x14ac:dyDescent="0.35">
      <c r="B17" s="4" t="s">
        <v>56</v>
      </c>
      <c r="C17" s="5" t="s">
        <v>5</v>
      </c>
      <c r="D17" s="5"/>
      <c r="E17" s="6" cm="1">
        <f t="array" ref="E17:E20">_xll.XLT.CONSTANTS(B3,C17:C20,$E$3)</f>
        <v>22064000</v>
      </c>
      <c r="F17" s="5" t="str" cm="1">
        <f t="array" ref="F17:F20">_xll.XLT.UNITS(C17:C20,$E$3)</f>
        <v>Pa</v>
      </c>
      <c r="G17" s="5"/>
      <c r="H17" s="6" cm="1">
        <f t="array" ref="H17">_xll.XLT.CONVERT(C17,E17,$E$3,$H$3)</f>
        <v>220.64</v>
      </c>
      <c r="I17" s="5" t="str" cm="1">
        <f t="array" ref="I17">_xll.XLT.UNITS(C17,$H$3)</f>
        <v>bar</v>
      </c>
      <c r="J17" s="5"/>
      <c r="K17" s="6" cm="1">
        <f t="array" ref="K17">_xll.XLT.CONVERT(C17,E17,$E$3,$K$3)</f>
        <v>3200.11265343785</v>
      </c>
      <c r="L17" s="7" t="str" cm="1">
        <f t="array" ref="L17">_xll.XLT.UNITS(C17,$K$3)</f>
        <v>psi</v>
      </c>
    </row>
    <row r="18" spans="2:12" x14ac:dyDescent="0.35">
      <c r="B18" s="8" t="s">
        <v>57</v>
      </c>
      <c r="C18" s="1" t="s">
        <v>6</v>
      </c>
      <c r="E18" s="2">
        <v>647.096</v>
      </c>
      <c r="F18" s="1" t="str">
        <v>K</v>
      </c>
      <c r="H18" s="2" cm="1">
        <f t="array" ref="H18">_xll.XLT.CONVERT(C18,E18,$E$3,$H$3)</f>
        <v>373.94600000000003</v>
      </c>
      <c r="I18" s="1" t="str" cm="1">
        <f t="array" ref="I18">_xll.XLT.UNITS(C18,$H$3)</f>
        <v>°C</v>
      </c>
      <c r="K18" s="2" cm="1">
        <f t="array" ref="K18">_xll.XLT.CONVERT(C18,E18,$E$3,$K$3)</f>
        <v>705.10279999999989</v>
      </c>
      <c r="L18" s="9" t="str" cm="1">
        <f t="array" ref="L18">_xll.XLT.UNITS(C18,$K$3)</f>
        <v>°F</v>
      </c>
    </row>
    <row r="19" spans="2:12" x14ac:dyDescent="0.35">
      <c r="B19" s="8" t="s">
        <v>58</v>
      </c>
      <c r="C19" s="1" t="s">
        <v>7</v>
      </c>
      <c r="E19" s="2">
        <v>611.65480089686844</v>
      </c>
      <c r="F19" s="1" t="str">
        <v>Pa</v>
      </c>
      <c r="H19" s="2" cm="1">
        <f t="array" ref="H19">_xll.XLT.CONVERT(C19,E19,$E$3,$H$3)</f>
        <v>6.1165480089686846E-3</v>
      </c>
      <c r="I19" s="1" t="str" cm="1">
        <f t="array" ref="I19">_xll.XLT.UNITS(C19,$H$3)</f>
        <v>bar</v>
      </c>
      <c r="K19" s="2" cm="1">
        <f t="array" ref="K19">_xll.XLT.CONVERT(C19,E19,$E$3,$K$3)</f>
        <v>8.8713028820072398E-2</v>
      </c>
      <c r="L19" s="9" t="str" cm="1">
        <f t="array" ref="L19">_xll.XLT.UNITS(C19,$K$3)</f>
        <v>psi</v>
      </c>
    </row>
    <row r="20" spans="2:12" ht="15" thickBot="1" x14ac:dyDescent="0.4">
      <c r="B20" s="10" t="s">
        <v>59</v>
      </c>
      <c r="C20" s="11" t="s">
        <v>8</v>
      </c>
      <c r="D20" s="11"/>
      <c r="E20" s="12">
        <v>273.16000000000003</v>
      </c>
      <c r="F20" s="11" t="str">
        <v>K</v>
      </c>
      <c r="G20" s="11"/>
      <c r="H20" s="12" cm="1">
        <f t="array" ref="H20">_xll.XLT.CONVERT(C20,E20,$E$3,$H$3)</f>
        <v>1.0000000000047748E-2</v>
      </c>
      <c r="I20" s="11" t="str" cm="1">
        <f t="array" ref="I20">_xll.XLT.UNITS(C20,$H$3)</f>
        <v>°C</v>
      </c>
      <c r="J20" s="11"/>
      <c r="K20" s="12" cm="1">
        <f t="array" ref="K20">_xll.XLT.CONVERT(C20,E20,$E$3,$K$3)</f>
        <v>32.017999999999972</v>
      </c>
      <c r="L20" s="13" t="str" cm="1">
        <f t="array" ref="L20">_xll.XLT.UNITS(C20,$K$3)</f>
        <v>°F</v>
      </c>
    </row>
    <row r="21" spans="2:12" ht="15" thickBot="1" x14ac:dyDescent="0.4">
      <c r="E21" s="2"/>
      <c r="H21" s="2"/>
      <c r="K21" s="2"/>
    </row>
    <row r="22" spans="2:12" ht="17.5" thickBot="1" x14ac:dyDescent="0.45">
      <c r="B22" s="18" t="s">
        <v>62</v>
      </c>
      <c r="C22" s="17"/>
      <c r="D22" s="3"/>
      <c r="E22" s="18" t="str">
        <f>E3&amp;" UNITS"</f>
        <v>SI UNITS</v>
      </c>
      <c r="F22" s="17"/>
      <c r="G22" s="3"/>
      <c r="H22" s="18" t="str">
        <f>H3&amp;" UNITS"</f>
        <v>METRIC UNITS</v>
      </c>
      <c r="I22" s="17"/>
      <c r="J22" s="3"/>
      <c r="K22" s="18" t="str">
        <f>K3&amp;" UNITS"</f>
        <v>IMPERIAL UNITS</v>
      </c>
      <c r="L22" s="17"/>
    </row>
    <row r="23" spans="2:12" x14ac:dyDescent="0.35">
      <c r="B23" s="4" t="s">
        <v>9</v>
      </c>
      <c r="C23" s="5" t="s">
        <v>10</v>
      </c>
      <c r="D23" s="5"/>
      <c r="E23" s="6" cm="1">
        <f t="array" ref="E23:E43">_xll.XLT.REF.FLASH.PX($B$3,$E$6,$E$7,C23:C43,$E$3)</f>
        <v>101324.99999754687</v>
      </c>
      <c r="F23" s="5" t="str" cm="1">
        <f t="array" ref="F23:F43">_xll.XLT.UNITS(C23:C43,$E$3)</f>
        <v>Pa</v>
      </c>
      <c r="G23" s="5"/>
      <c r="H23" s="6" cm="1">
        <f t="array" ref="H23">_xll.XLT.CONVERT(C23,E23,$E$3,$H$3)</f>
        <v>1.0132499999754687</v>
      </c>
      <c r="I23" s="5" t="str" cm="1">
        <f t="array" ref="I23">_xll.XLT.UNITS(C23,$H$3)</f>
        <v>bar</v>
      </c>
      <c r="J23" s="5"/>
      <c r="K23" s="6" cm="1">
        <f t="array" ref="K23">_xll.XLT.CONVERT(C23,E23,$E$3,$K$3)</f>
        <v>14.695948812624177</v>
      </c>
      <c r="L23" s="7" t="str" cm="1">
        <f t="array" ref="L23">_xll.XLT.UNITS(C23,$K$3)</f>
        <v>psi</v>
      </c>
    </row>
    <row r="24" spans="2:12" x14ac:dyDescent="0.35">
      <c r="B24" s="8" t="s">
        <v>11</v>
      </c>
      <c r="C24" s="1" t="s">
        <v>12</v>
      </c>
      <c r="E24" s="2">
        <v>373.12429584879976</v>
      </c>
      <c r="F24" s="1" t="str">
        <v>K</v>
      </c>
      <c r="H24" s="2" cm="1">
        <f t="array" ref="H24">_xll.XLT.CONVERT(C24,E24,$E$3,$H$3)</f>
        <v>99.974295848799784</v>
      </c>
      <c r="I24" s="1" t="str" cm="1">
        <f t="array" ref="I24">_xll.XLT.UNITS(C24,$H$3)</f>
        <v>°C</v>
      </c>
      <c r="K24" s="2" cm="1">
        <f t="array" ref="K24">_xll.XLT.CONVERT(C24,E24,$E$3,$K$3)</f>
        <v>211.95373252783958</v>
      </c>
      <c r="L24" s="9" t="str" cm="1">
        <f t="array" ref="L24">_xll.XLT.UNITS(C24,$K$3)</f>
        <v>°F</v>
      </c>
    </row>
    <row r="25" spans="2:12" x14ac:dyDescent="0.35">
      <c r="B25" s="8" t="s">
        <v>17</v>
      </c>
      <c r="C25" s="1" t="s">
        <v>16</v>
      </c>
      <c r="E25" s="2">
        <v>419057.73309121217</v>
      </c>
      <c r="F25" s="1" t="str">
        <v>J/kg</v>
      </c>
      <c r="H25" s="2" cm="1">
        <f t="array" ref="H25">_xll.XLT.CONVERT(C25,E25,$E$3,$H$3)</f>
        <v>419.05773309121219</v>
      </c>
      <c r="I25" s="1" t="str" cm="1">
        <f t="array" ref="I25">_xll.XLT.UNITS(C25,$H$3)</f>
        <v>kJ/kg</v>
      </c>
      <c r="K25" s="2" cm="1">
        <f t="array" ref="K25">_xll.XLT.CONVERT(C25,E25,$E$3,$K$3)</f>
        <v>180.16239599794162</v>
      </c>
      <c r="L25" s="9" t="str" cm="1">
        <f t="array" ref="L25">_xll.XLT.UNITS(C25,$K$3)</f>
        <v>Btu/lb</v>
      </c>
    </row>
    <row r="26" spans="2:12" x14ac:dyDescent="0.35">
      <c r="B26" s="8" t="s">
        <v>18</v>
      </c>
      <c r="C26" s="1" t="s">
        <v>19</v>
      </c>
      <c r="E26" s="2">
        <v>1306.9208125741836</v>
      </c>
      <c r="F26" s="1" t="str">
        <v>J/kg-K</v>
      </c>
      <c r="H26" s="2" cm="1">
        <f t="array" ref="H26">_xll.XLT.CONVERT(C26,E26,$E$3,$H$3)</f>
        <v>1.3069208125741836</v>
      </c>
      <c r="I26" s="1" t="str" cm="1">
        <f t="array" ref="I26">_xll.XLT.UNITS(C26,$H$3)</f>
        <v>kJ/kg-°C</v>
      </c>
      <c r="K26" s="2" cm="1">
        <f t="array" ref="K26">_xll.XLT.CONVERT(C26,E26,$E$3,$K$3)</f>
        <v>0.31215267330041646</v>
      </c>
      <c r="L26" s="9" t="str" cm="1">
        <f t="array" ref="L26">_xll.XLT.UNITS(C26,$K$3)</f>
        <v>Btu/lb-°F</v>
      </c>
    </row>
    <row r="27" spans="2:12" x14ac:dyDescent="0.35">
      <c r="B27" s="8" t="s">
        <v>20</v>
      </c>
      <c r="C27" s="1" t="s">
        <v>21</v>
      </c>
      <c r="E27" s="2">
        <v>418952.00644961942</v>
      </c>
      <c r="F27" s="1" t="str">
        <v>J/kg</v>
      </c>
      <c r="H27" s="2" cm="1">
        <f t="array" ref="H27">_xll.XLT.CONVERT(C27,E27,$E$3,$H$3)</f>
        <v>418.95200644961943</v>
      </c>
      <c r="I27" s="1" t="str" cm="1">
        <f t="array" ref="I27">_xll.XLT.UNITS(C27,$H$3)</f>
        <v>kJ/kg</v>
      </c>
      <c r="K27" s="2" cm="1">
        <f t="array" ref="K27">_xll.XLT.CONVERT(C27,E27,$E$3,$K$3)</f>
        <v>180.11694172382607</v>
      </c>
      <c r="L27" s="9" t="str" cm="1">
        <f t="array" ref="L27">_xll.XLT.UNITS(C27,$K$3)</f>
        <v>Btu/lb</v>
      </c>
    </row>
    <row r="28" spans="2:12" x14ac:dyDescent="0.35">
      <c r="B28" s="8" t="s">
        <v>26</v>
      </c>
      <c r="C28" s="1" t="s">
        <v>27</v>
      </c>
      <c r="E28" s="2">
        <v>-68586.174820180153</v>
      </c>
      <c r="F28" s="1" t="str">
        <v>J/kg</v>
      </c>
      <c r="H28" s="2" cm="1">
        <f t="array" ref="H28">_xll.XLT.CONVERT(C28,E28,$E$3,$H$3)</f>
        <v>-68.586174820180148</v>
      </c>
      <c r="I28" s="1" t="str" cm="1">
        <f t="array" ref="I28">_xll.XLT.UNITS(C28,$H$3)</f>
        <v>kJ/kg</v>
      </c>
      <c r="K28" s="2" cm="1">
        <f t="array" ref="K28">_xll.XLT.CONVERT(C28,E28,$E$3,$K$3)</f>
        <v>-29.486747558117006</v>
      </c>
      <c r="L28" s="9" t="str" cm="1">
        <f t="array" ref="L28">_xll.XLT.UNITS(C28,$K$3)</f>
        <v>Btu/lb</v>
      </c>
    </row>
    <row r="29" spans="2:12" x14ac:dyDescent="0.35">
      <c r="B29" s="8" t="s">
        <v>28</v>
      </c>
      <c r="C29" s="1" t="s">
        <v>29</v>
      </c>
      <c r="E29" s="2">
        <v>-68691.901485947339</v>
      </c>
      <c r="F29" s="1" t="str">
        <v>J/kg</v>
      </c>
      <c r="H29" s="2" cm="1">
        <f t="array" ref="H29">_xll.XLT.CONVERT(C29,E29,$E$3,$H$3)</f>
        <v>-68.691901485947341</v>
      </c>
      <c r="I29" s="1" t="str" cm="1">
        <f t="array" ref="I29">_xll.XLT.UNITS(C29,$H$3)</f>
        <v>kJ/kg</v>
      </c>
      <c r="K29" s="2" cm="1">
        <f t="array" ref="K29">_xll.XLT.CONVERT(C29,E29,$E$3,$K$3)</f>
        <v>-29.532201842625682</v>
      </c>
      <c r="L29" s="9" t="str" cm="1">
        <f t="array" ref="L29">_xll.XLT.UNITS(C29,$K$3)</f>
        <v>Btu/lb</v>
      </c>
    </row>
    <row r="30" spans="2:12" x14ac:dyDescent="0.35">
      <c r="B30" s="8" t="s">
        <v>22</v>
      </c>
      <c r="C30" s="1" t="s">
        <v>23</v>
      </c>
      <c r="E30" s="2">
        <v>1.0434410633977016E-3</v>
      </c>
      <c r="F30" s="1" t="str">
        <v>m³/kg</v>
      </c>
      <c r="H30" s="2" cm="1">
        <f t="array" ref="H30">_xll.XLT.CONVERT(C30,E30,$E$3,$H$3)</f>
        <v>1.0434410633977016E-3</v>
      </c>
      <c r="I30" s="1" t="str" cm="1">
        <f t="array" ref="I30">_xll.XLT.UNITS(C30,$H$3)</f>
        <v>m³/kg</v>
      </c>
      <c r="K30" s="2" cm="1">
        <f t="array" ref="K30">_xll.XLT.CONVERT(C30,E30,$E$3,$K$3)</f>
        <v>1.6714322456922105E-2</v>
      </c>
      <c r="L30" s="9" t="str" cm="1">
        <f t="array" ref="L30">_xll.XLT.UNITS(C30,$K$3)</f>
        <v>ft³/lb</v>
      </c>
    </row>
    <row r="31" spans="2:12" x14ac:dyDescent="0.35">
      <c r="B31" s="8" t="s">
        <v>24</v>
      </c>
      <c r="C31" s="1" t="s">
        <v>25</v>
      </c>
      <c r="E31" s="2">
        <v>958.36749681073445</v>
      </c>
      <c r="F31" s="1" t="str">
        <v>kg/m³</v>
      </c>
      <c r="H31" s="2" cm="1">
        <f t="array" ref="H31">_xll.XLT.CONVERT(C31,E31,$E$3,$H$3)</f>
        <v>958.36749681073445</v>
      </c>
      <c r="I31" s="1" t="str" cm="1">
        <f t="array" ref="I31">_xll.XLT.UNITS(C31,$H$3)</f>
        <v>kg/m³</v>
      </c>
      <c r="K31" s="2" cm="1">
        <f t="array" ref="K31">_xll.XLT.CONVERT(C31,E31,$E$3,$K$3)</f>
        <v>59.828928308358925</v>
      </c>
      <c r="L31" s="9" t="str" cm="1">
        <f t="array" ref="L31">_xll.XLT.UNITS(C31,$K$3)</f>
        <v>lb/ft³</v>
      </c>
    </row>
    <row r="32" spans="2:12" x14ac:dyDescent="0.35">
      <c r="B32" s="8" t="s">
        <v>82</v>
      </c>
      <c r="C32" s="1" t="s">
        <v>82</v>
      </c>
      <c r="E32" s="26" t="str">
        <v>LIQUID</v>
      </c>
      <c r="F32" s="1" t="str">
        <v>-</v>
      </c>
      <c r="H32" s="26" t="str" cm="1">
        <f t="array" ref="H32">_xll.XLT.CONVERT(C32,E32,$E$3,$H$3)</f>
        <v>LIQUID</v>
      </c>
      <c r="I32" s="1" t="str" cm="1">
        <f t="array" ref="I32">_xll.XLT.UNITS(C32,$H$3)</f>
        <v>-</v>
      </c>
      <c r="K32" s="26" t="str" cm="1">
        <f t="array" ref="K32">_xll.XLT.CONVERT(C32,E32,$E$3,$K$3)</f>
        <v>LIQUID</v>
      </c>
      <c r="L32" s="9" t="str" cm="1">
        <f t="array" ref="L32">_xll.XLT.UNITS(C32,$K$3)</f>
        <v>-</v>
      </c>
    </row>
    <row r="33" spans="2:12" x14ac:dyDescent="0.35">
      <c r="B33" s="8" t="s">
        <v>30</v>
      </c>
      <c r="C33" s="1" t="s">
        <v>31</v>
      </c>
      <c r="E33" s="2">
        <v>1543.1795017287225</v>
      </c>
      <c r="F33" s="1" t="str">
        <v>m/s</v>
      </c>
      <c r="H33" s="2" cm="1">
        <f t="array" ref="H33">_xll.XLT.CONVERT(C33,E33,$E$3,$H$3)</f>
        <v>1543.1795017287225</v>
      </c>
      <c r="I33" s="1" t="str" cm="1">
        <f t="array" ref="I33">_xll.XLT.UNITS(C33,$H$3)</f>
        <v>m/s</v>
      </c>
      <c r="K33" s="2" cm="1">
        <f t="array" ref="K33">_xll.XLT.CONVERT(C33,E33,$E$3,$K$3)</f>
        <v>5062.9248744380657</v>
      </c>
      <c r="L33" s="9" t="str" cm="1">
        <f t="array" ref="L33">_xll.XLT.UNITS(C33,$K$3)</f>
        <v>ft/s</v>
      </c>
    </row>
    <row r="34" spans="2:12" x14ac:dyDescent="0.35">
      <c r="B34" s="8" t="s">
        <v>32</v>
      </c>
      <c r="C34" s="1" t="s">
        <v>33</v>
      </c>
      <c r="E34" s="2">
        <v>2.8165796286317221E-4</v>
      </c>
      <c r="F34" s="1" t="str">
        <v>Pa s</v>
      </c>
      <c r="H34" s="2" cm="1">
        <f t="array" ref="H34">_xll.XLT.CONVERT(C34,E34,$E$3,$H$3)</f>
        <v>0.28165796286317224</v>
      </c>
      <c r="I34" s="1" t="str" cm="1">
        <f t="array" ref="I34">_xll.XLT.UNITS(C34,$H$3)</f>
        <v>cP</v>
      </c>
      <c r="K34" s="2" cm="1">
        <f t="array" ref="K34">_xll.XLT.CONVERT(C34,E34,$E$3,$K$3)</f>
        <v>0.68135548552216962</v>
      </c>
      <c r="L34" s="9" t="str" cm="1">
        <f t="array" ref="L34">_xll.XLT.UNITS(C34,$K$3)</f>
        <v>lb/ft-h</v>
      </c>
    </row>
    <row r="35" spans="2:12" x14ac:dyDescent="0.35">
      <c r="B35" s="8" t="s">
        <v>34</v>
      </c>
      <c r="C35" s="1" t="s">
        <v>35</v>
      </c>
      <c r="E35" s="2">
        <v>2.9389348428497061E-7</v>
      </c>
      <c r="F35" s="1" t="str">
        <v>m²/s</v>
      </c>
      <c r="H35" s="2" cm="1">
        <f t="array" ref="H35">_xll.XLT.CONVERT(C35,E35,$E$3,$H$3)</f>
        <v>0.29389348428497059</v>
      </c>
      <c r="I35" s="1" t="str" cm="1">
        <f t="array" ref="I35">_xll.XLT.UNITS(C35,$H$3)</f>
        <v>mm²/s</v>
      </c>
      <c r="K35" s="2" cm="1">
        <f t="array" ref="K35">_xll.XLT.CONVERT(C35,E35,$E$3,$K$3)</f>
        <v>3.1634431368981101E-6</v>
      </c>
      <c r="L35" s="9" t="str" cm="1">
        <f t="array" ref="L35">_xll.XLT.UNITS(C35,$K$3)</f>
        <v>ft²/s</v>
      </c>
    </row>
    <row r="36" spans="2:12" x14ac:dyDescent="0.35">
      <c r="B36" s="8" t="s">
        <v>36</v>
      </c>
      <c r="C36" s="1" t="s">
        <v>37</v>
      </c>
      <c r="E36" s="2">
        <v>0.67720080020903894</v>
      </c>
      <c r="F36" s="1" t="str">
        <v>W/m-K</v>
      </c>
      <c r="H36" s="2" cm="1">
        <f t="array" ref="H36">_xll.XLT.CONVERT(C36,E36,$E$3,$H$3)</f>
        <v>0.67720080020903894</v>
      </c>
      <c r="I36" s="1" t="str" cm="1">
        <f t="array" ref="I36">_xll.XLT.UNITS(C36,$H$3)</f>
        <v>W/m-°C</v>
      </c>
      <c r="K36" s="2" cm="1">
        <f t="array" ref="K36">_xll.XLT.CONVERT(C36,E36,$E$3,$K$3)</f>
        <v>0.39127938751515201</v>
      </c>
      <c r="L36" s="9" t="str" cm="1">
        <f t="array" ref="L36">_xll.XLT.UNITS(C36,$K$3)</f>
        <v>Btu/h-ft-°F</v>
      </c>
    </row>
    <row r="37" spans="2:12" x14ac:dyDescent="0.35">
      <c r="B37" s="8" t="s">
        <v>38</v>
      </c>
      <c r="C37" s="1" t="s">
        <v>39</v>
      </c>
      <c r="E37" s="2">
        <v>4215.6441096854378</v>
      </c>
      <c r="F37" s="1" t="str">
        <v>J/kg-K</v>
      </c>
      <c r="H37" s="2" cm="1">
        <f t="array" ref="H37">_xll.XLT.CONVERT(C37,E37,$E$3,$H$3)</f>
        <v>4.2156441096854378</v>
      </c>
      <c r="I37" s="1" t="str" cm="1">
        <f t="array" ref="I37">_xll.XLT.UNITS(C37,$H$3)</f>
        <v>kJ/kg-°C</v>
      </c>
      <c r="K37" s="2" cm="1">
        <f t="array" ref="K37">_xll.XLT.CONVERT(C37,E37,$E$3,$K$3)</f>
        <v>1.0068892972402403</v>
      </c>
      <c r="L37" s="9" t="str" cm="1">
        <f t="array" ref="L37">_xll.XLT.UNITS(C37,$K$3)</f>
        <v>Btu/lb-°F</v>
      </c>
    </row>
    <row r="38" spans="2:12" x14ac:dyDescent="0.35">
      <c r="B38" s="8" t="s">
        <v>40</v>
      </c>
      <c r="C38" s="1" t="s">
        <v>41</v>
      </c>
      <c r="E38" s="2">
        <v>3768.294237905307</v>
      </c>
      <c r="F38" s="1" t="str">
        <v>J/kg-K</v>
      </c>
      <c r="H38" s="2" cm="1">
        <f t="array" ref="H38">_xll.XLT.CONVERT(C38,E38,$E$3,$H$3)</f>
        <v>3.768294237905307</v>
      </c>
      <c r="I38" s="1" t="str" cm="1">
        <f t="array" ref="I38">_xll.XLT.UNITS(C38,$H$3)</f>
        <v>kJ/kg-°C</v>
      </c>
      <c r="K38" s="2" cm="1">
        <f t="array" ref="K38">_xll.XLT.CONVERT(C38,E38,$E$3,$K$3)</f>
        <v>0.90004161600871957</v>
      </c>
      <c r="L38" s="9" t="str" cm="1">
        <f t="array" ref="L38">_xll.XLT.UNITS(C38,$K$3)</f>
        <v>Btu/lb-°F</v>
      </c>
    </row>
    <row r="39" spans="2:12" x14ac:dyDescent="0.35">
      <c r="B39" s="8" t="s">
        <v>42</v>
      </c>
      <c r="C39" s="1" t="s">
        <v>43</v>
      </c>
      <c r="E39" s="2">
        <v>7.5048154179841722E-4</v>
      </c>
      <c r="F39" s="1" t="str">
        <v>1/K</v>
      </c>
      <c r="H39" s="2" cm="1">
        <f t="array" ref="H39">_xll.XLT.CONVERT(C39,E39,$E$3,$H$3)</f>
        <v>7.5048154179841722E-4</v>
      </c>
      <c r="I39" s="1" t="str" cm="1">
        <f t="array" ref="I39">_xll.XLT.UNITS(C39,$H$3)</f>
        <v>1/°C</v>
      </c>
      <c r="K39" s="2" cm="1">
        <f t="array" ref="K39">_xll.XLT.CONVERT(C39,E39,$E$3,$K$3)</f>
        <v>4.1693418988800955E-4</v>
      </c>
      <c r="L39" s="9" t="str" cm="1">
        <f t="array" ref="L39">_xll.XLT.UNITS(C39,$K$3)</f>
        <v>1/°F</v>
      </c>
    </row>
    <row r="40" spans="2:12" x14ac:dyDescent="0.35">
      <c r="B40" s="8" t="s">
        <v>44</v>
      </c>
      <c r="C40" s="1" t="s">
        <v>51</v>
      </c>
      <c r="E40" s="2">
        <v>4.9017839548537536E-10</v>
      </c>
      <c r="F40" s="1" t="str">
        <v>1/Pa</v>
      </c>
      <c r="H40" s="2" cm="1">
        <f t="array" ref="H40">_xll.XLT.CONVERT(C40,E40,$E$3,$H$3)</f>
        <v>4.9017839548537537E-5</v>
      </c>
      <c r="I40" s="1" t="str" cm="1">
        <f t="array" ref="I40">_xll.XLT.UNITS(C40,$H$3)</f>
        <v>1/bar</v>
      </c>
      <c r="K40" s="2" cm="1">
        <f t="array" ref="K40">_xll.XLT.CONVERT(C40,E40,$E$3,$K$3)</f>
        <v>3.3796610586100941E-6</v>
      </c>
      <c r="L40" s="9" t="str" cm="1">
        <f t="array" ref="L40">_xll.XLT.UNITS(C40,$K$3)</f>
        <v>1/psi</v>
      </c>
    </row>
    <row r="41" spans="2:12" x14ac:dyDescent="0.35">
      <c r="B41" s="8" t="s">
        <v>45</v>
      </c>
      <c r="C41" s="1" t="s">
        <v>46</v>
      </c>
      <c r="E41" s="2">
        <v>1.7533495703556488</v>
      </c>
      <c r="F41" s="1" t="str">
        <v>-</v>
      </c>
      <c r="H41" s="2" cm="1">
        <f t="array" ref="H41">_xll.XLT.CONVERT(C41,E41,$E$3,$H$3)</f>
        <v>1.7533495703556488</v>
      </c>
      <c r="I41" s="1" t="str" cm="1">
        <f t="array" ref="I41">_xll.XLT.UNITS(C41,$H$3)</f>
        <v>-</v>
      </c>
      <c r="K41" s="2" cm="1">
        <f t="array" ref="K41">_xll.XLT.CONVERT(C41,E41,$E$3,$K$3)</f>
        <v>1.7533495703556488</v>
      </c>
      <c r="L41" s="9" t="str" cm="1">
        <f t="array" ref="L41">_xll.XLT.UNITS(C41,$K$3)</f>
        <v>-</v>
      </c>
    </row>
    <row r="42" spans="2:12" x14ac:dyDescent="0.35">
      <c r="B42" s="8" t="s">
        <v>47</v>
      </c>
      <c r="C42" s="1" t="s">
        <v>48</v>
      </c>
      <c r="E42" s="2">
        <v>0</v>
      </c>
      <c r="F42" s="1" t="str">
        <v>-</v>
      </c>
      <c r="H42" s="2" cm="1">
        <f t="array" ref="H42">_xll.XLT.CONVERT(C42,E42,$E$3,$H$3)</f>
        <v>0</v>
      </c>
      <c r="I42" s="1" t="str" cm="1">
        <f t="array" ref="I42">_xll.XLT.UNITS(C42,$H$3)</f>
        <v>-</v>
      </c>
      <c r="K42" s="2" cm="1">
        <f t="array" ref="K42">_xll.XLT.CONVERT(C42,E42,$E$3,$K$3)</f>
        <v>0</v>
      </c>
      <c r="L42" s="9" t="str" cm="1">
        <f t="array" ref="L42">_xll.XLT.UNITS(C42,$K$3)</f>
        <v>-</v>
      </c>
    </row>
    <row r="43" spans="2:12" ht="15" thickBot="1" x14ac:dyDescent="0.4">
      <c r="B43" s="10" t="s">
        <v>49</v>
      </c>
      <c r="C43" s="11" t="s">
        <v>50</v>
      </c>
      <c r="D43" s="11"/>
      <c r="E43" s="12">
        <v>6.1396316531170392E-4</v>
      </c>
      <c r="F43" s="11" t="str">
        <v>-</v>
      </c>
      <c r="G43" s="11"/>
      <c r="H43" s="12" cm="1">
        <f t="array" ref="H43">_xll.XLT.CONVERT(C43,E43,$E$3,$H$3)</f>
        <v>6.1396316531170392E-4</v>
      </c>
      <c r="I43" s="11" t="str" cm="1">
        <f t="array" ref="I43">_xll.XLT.UNITS(C43,$H$3)</f>
        <v>-</v>
      </c>
      <c r="J43" s="11"/>
      <c r="K43" s="12" cm="1">
        <f t="array" ref="K43">_xll.XLT.CONVERT(C43,E43,$E$3,$K$3)</f>
        <v>6.1396316531170392E-4</v>
      </c>
      <c r="L43" s="13" t="str" cm="1">
        <f t="array" ref="L43">_xll.XLT.UNITS(C43,$K$3)</f>
        <v>-</v>
      </c>
    </row>
    <row r="44" spans="2:12" ht="15" thickBot="1" x14ac:dyDescent="0.4"/>
    <row r="45" spans="2:12" ht="17.5" thickBot="1" x14ac:dyDescent="0.45">
      <c r="B45" s="20" t="s">
        <v>65</v>
      </c>
      <c r="C45" s="17"/>
      <c r="D45" s="3"/>
      <c r="E45" s="20" t="str">
        <f>E3&amp;" UNITS"</f>
        <v>SI UNITS</v>
      </c>
      <c r="F45" s="17"/>
      <c r="G45" s="3"/>
      <c r="H45" s="20" t="str">
        <f>H3&amp;" UNITS"</f>
        <v>METRIC UNITS</v>
      </c>
      <c r="I45" s="17"/>
      <c r="J45" s="3"/>
      <c r="K45" s="20" t="str">
        <f>K3&amp;" UNITS"</f>
        <v>IMPERIAL UNITS</v>
      </c>
      <c r="L45" s="17"/>
    </row>
    <row r="46" spans="2:12" x14ac:dyDescent="0.35">
      <c r="B46" s="4" t="s">
        <v>66</v>
      </c>
      <c r="C46" s="5" t="s">
        <v>10</v>
      </c>
      <c r="D46" s="5"/>
      <c r="E46" s="6" cm="1">
        <f t="array" ref="E46">_xll.XLT.Ref.FLASH.TX(B3,E24,0.5,C46,$E$3)</f>
        <v>101325.00000080824</v>
      </c>
      <c r="F46" s="5" t="str" cm="1">
        <f t="array" ref="F46:F47">_xll.XLT.UNITS(C46:C47,$E$3)</f>
        <v>Pa</v>
      </c>
      <c r="G46" s="5"/>
      <c r="H46" s="6" cm="1">
        <f t="array" ref="H46">_xll.XLT.CONVERT(C46,E46,$E$3,$H$3)</f>
        <v>1.0132500000080824</v>
      </c>
      <c r="I46" s="5" t="str" cm="1">
        <f t="array" ref="I46">_xll.XLT.UNITS(C46,$H$3)</f>
        <v>bar</v>
      </c>
      <c r="J46" s="5"/>
      <c r="K46" s="6" cm="1">
        <f t="array" ref="K46">_xll.XLT.CONVERT(C46,E46,$E$3,$K$3)</f>
        <v>14.695948813097198</v>
      </c>
      <c r="L46" s="7" t="str" cm="1">
        <f t="array" ref="L46">_xll.XLT.UNITS(C46,$K$3)</f>
        <v>psi</v>
      </c>
    </row>
    <row r="47" spans="2:12" ht="15" thickBot="1" x14ac:dyDescent="0.4">
      <c r="B47" s="10" t="s">
        <v>67</v>
      </c>
      <c r="C47" s="11" t="s">
        <v>12</v>
      </c>
      <c r="D47" s="11"/>
      <c r="E47" s="12" cm="1">
        <f t="array" ref="E47">_xll.XLT.REF.FLASH.PX(B3,E23,0.5,C47,$E$3)</f>
        <v>373.12429584700595</v>
      </c>
      <c r="F47" s="11" t="str">
        <v>K</v>
      </c>
      <c r="G47" s="11"/>
      <c r="H47" s="12" cm="1">
        <f t="array" ref="H47">_xll.XLT.CONVERT(C47,E47,$E$3,$H$3)</f>
        <v>99.974295847005976</v>
      </c>
      <c r="I47" s="11" t="str" cm="1">
        <f t="array" ref="I47">_xll.XLT.UNITS(C47,$H$3)</f>
        <v>°C</v>
      </c>
      <c r="J47" s="11"/>
      <c r="K47" s="12" cm="1">
        <f t="array" ref="K47">_xll.XLT.CONVERT(C47,E47,$E$3,$K$3)</f>
        <v>211.95373252461076</v>
      </c>
      <c r="L47" s="13" t="str" cm="1">
        <f t="array" ref="L47">_xll.XLT.UNITS(C47,$K$3)</f>
        <v>°F</v>
      </c>
    </row>
    <row r="48" spans="2:12" x14ac:dyDescent="0.35"/>
  </sheetData>
  <mergeCells count="7">
    <mergeCell ref="E2:F2"/>
    <mergeCell ref="H2:I2"/>
    <mergeCell ref="K2:L2"/>
    <mergeCell ref="B3:C3"/>
    <mergeCell ref="E3:F3"/>
    <mergeCell ref="H3:I3"/>
    <mergeCell ref="K3:L3"/>
  </mergeCells>
  <dataValidations count="2">
    <dataValidation type="list" allowBlank="1" showInputMessage="1" showErrorMessage="1" sqref="B3" xr:uid="{7E6D7AB1-9FD9-419E-8180-A7DE0F232E6E}">
      <formula1>"WATER,AMMONIA,CO2,R134A,R123,R32,OXYGEN,NITROGEN,METHANE,BUTANE"</formula1>
    </dataValidation>
    <dataValidation type="list" allowBlank="1" showInputMessage="1" showErrorMessage="1" sqref="E3 H3 K3" xr:uid="{C39C2F2E-971A-40AB-ABE1-0ADBAFC151DF}">
      <formula1>"SI,METRIC,IMPERIAL"</formula1>
    </dataValidation>
  </dataValidations>
  <printOptions horizontalCentered="1"/>
  <pageMargins left="0.62992125984251968" right="0.62992125984251968" top="0.6692913385826772" bottom="0.6692913385826772" header="0.31496062992125984" footer="0.31496062992125984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3AAE-F9D7-4476-8A74-3AEFAEF11C30}">
  <sheetPr>
    <pageSetUpPr fitToPage="1"/>
  </sheetPr>
  <dimension ref="A1:S48"/>
  <sheetViews>
    <sheetView showGridLines="0" zoomScale="115" zoomScaleNormal="115" workbookViewId="0">
      <selection activeCell="B2" sqref="B2"/>
    </sheetView>
  </sheetViews>
  <sheetFormatPr defaultColWidth="0" defaultRowHeight="14.5" zeroHeight="1" x14ac:dyDescent="0.35"/>
  <cols>
    <col min="1" max="1" width="2.6328125" style="1" customWidth="1"/>
    <col min="2" max="2" width="37" style="1" bestFit="1" customWidth="1"/>
    <col min="3" max="3" width="6.90625" style="1" bestFit="1" customWidth="1"/>
    <col min="4" max="4" width="2.6328125" style="1" customWidth="1"/>
    <col min="5" max="5" width="22.6328125" style="1" customWidth="1"/>
    <col min="6" max="6" width="15.6328125" style="1" customWidth="1"/>
    <col min="7" max="7" width="2.6328125" style="1" customWidth="1"/>
    <col min="8" max="8" width="22.6328125" style="1" customWidth="1"/>
    <col min="9" max="9" width="15.6328125" style="1" customWidth="1"/>
    <col min="10" max="10" width="2.6328125" style="1" customWidth="1"/>
    <col min="11" max="11" width="22.6328125" style="1" customWidth="1"/>
    <col min="12" max="12" width="15.6328125" style="1" customWidth="1"/>
    <col min="13" max="13" width="2.6328125" style="1" customWidth="1"/>
    <col min="14" max="19" width="0" style="1" hidden="1" customWidth="1"/>
    <col min="20" max="16384" width="8.7265625" style="1" hidden="1"/>
  </cols>
  <sheetData>
    <row r="1" spans="2:12" ht="15" thickBot="1" x14ac:dyDescent="0.4"/>
    <row r="2" spans="2:12" ht="17.5" thickBot="1" x14ac:dyDescent="0.45">
      <c r="B2" s="19" t="s">
        <v>64</v>
      </c>
      <c r="C2" s="17"/>
      <c r="D2" s="3"/>
      <c r="E2" s="28"/>
      <c r="F2" s="28"/>
      <c r="G2" s="3"/>
      <c r="H2" s="28"/>
      <c r="I2" s="28"/>
      <c r="J2" s="3"/>
      <c r="K2" s="28"/>
      <c r="L2" s="28"/>
    </row>
    <row r="3" spans="2:12" ht="15" thickBot="1" x14ac:dyDescent="0.4">
      <c r="B3" s="29" t="s">
        <v>0</v>
      </c>
      <c r="C3" s="30"/>
      <c r="D3" s="14"/>
      <c r="E3" s="30" t="s">
        <v>13</v>
      </c>
      <c r="F3" s="30"/>
      <c r="G3" s="14"/>
      <c r="H3" s="30" t="s">
        <v>14</v>
      </c>
      <c r="I3" s="30"/>
      <c r="J3" s="14"/>
      <c r="K3" s="30" t="s">
        <v>15</v>
      </c>
      <c r="L3" s="31"/>
    </row>
    <row r="4" spans="2:12" ht="15" thickBot="1" x14ac:dyDescent="0.4"/>
    <row r="5" spans="2:12" ht="17.5" thickBot="1" x14ac:dyDescent="0.45">
      <c r="B5" s="18" t="s">
        <v>63</v>
      </c>
      <c r="C5" s="17"/>
      <c r="D5" s="3"/>
      <c r="E5" s="18" t="str">
        <f>E3&amp;" UNITS"</f>
        <v>SI UNITS</v>
      </c>
      <c r="F5" s="17"/>
      <c r="G5" s="3"/>
      <c r="H5" s="18" t="str">
        <f>H3&amp;" UNITS"</f>
        <v>METRIC UNITS</v>
      </c>
      <c r="I5" s="17"/>
      <c r="J5" s="3"/>
      <c r="K5" s="18" t="str">
        <f>K3&amp;" UNITS"</f>
        <v>IMPERIAL UNITS</v>
      </c>
      <c r="L5" s="17"/>
    </row>
    <row r="6" spans="2:12" x14ac:dyDescent="0.35">
      <c r="B6" s="4" t="s">
        <v>11</v>
      </c>
      <c r="C6" s="5" t="s">
        <v>12</v>
      </c>
      <c r="D6" s="5"/>
      <c r="E6" s="15">
        <v>373.12429584879976</v>
      </c>
      <c r="F6" s="5" t="str" cm="1">
        <f t="array" ref="F6:F7">_xll.XLT.UNITS(C6:C7,$E$3)</f>
        <v>K</v>
      </c>
      <c r="G6" s="5"/>
      <c r="H6" s="6" cm="1">
        <f t="array" ref="H6">_xll.XLT.CONVERT(C6,E6,$E$3,$H$3)</f>
        <v>99.974295848799784</v>
      </c>
      <c r="I6" s="5" t="str" cm="1">
        <f t="array" ref="I6">_xll.XLT.UNITS(C6,$H$3)</f>
        <v>°C</v>
      </c>
      <c r="J6" s="5"/>
      <c r="K6" s="6" cm="1">
        <f t="array" ref="K6">_xll.XLT.CONVERT(C6,E6,$E$3,$K$3)</f>
        <v>211.95373252783958</v>
      </c>
      <c r="L6" s="7" t="str" cm="1">
        <f t="array" ref="L6">_xll.XLT.UNITS(C6,$K$3)</f>
        <v>°F</v>
      </c>
    </row>
    <row r="7" spans="2:12" ht="15" thickBot="1" x14ac:dyDescent="0.4">
      <c r="B7" s="10" t="s">
        <v>47</v>
      </c>
      <c r="C7" s="11" t="s">
        <v>48</v>
      </c>
      <c r="D7" s="11"/>
      <c r="E7" s="16">
        <v>0</v>
      </c>
      <c r="F7" s="11" t="str">
        <v>-</v>
      </c>
      <c r="G7" s="11"/>
      <c r="H7" s="12" cm="1">
        <f t="array" ref="H7">_xll.XLT.CONVERT(C7,E7,$E$3,$H$3)</f>
        <v>0</v>
      </c>
      <c r="I7" s="11" t="str" cm="1">
        <f t="array" ref="I7">_xll.XLT.UNITS(C7,$H$3)</f>
        <v>-</v>
      </c>
      <c r="J7" s="11"/>
      <c r="K7" s="12" cm="1">
        <f t="array" ref="K7">_xll.XLT.CONVERT(C7,E7,$E$3,$K$3)</f>
        <v>0</v>
      </c>
      <c r="L7" s="13" t="str" cm="1">
        <f t="array" ref="L7">_xll.XLT.UNITS(C7,$K$3)</f>
        <v>-</v>
      </c>
    </row>
    <row r="8" spans="2:12" x14ac:dyDescent="0.35"/>
    <row r="9" spans="2:12" ht="15" thickBot="1" x14ac:dyDescent="0.4"/>
    <row r="10" spans="2:12" ht="17.5" thickBot="1" x14ac:dyDescent="0.45">
      <c r="B10" s="18" t="s">
        <v>60</v>
      </c>
      <c r="C10" s="17"/>
      <c r="D10" s="3"/>
      <c r="E10" s="18" t="str">
        <f>E3&amp;" UNITS"</f>
        <v>SI UNITS</v>
      </c>
      <c r="F10" s="17"/>
      <c r="G10" s="3"/>
      <c r="H10" s="18" t="str">
        <f>H3&amp;" UNITS"</f>
        <v>METRIC UNITS</v>
      </c>
      <c r="I10" s="17"/>
      <c r="J10" s="3"/>
      <c r="K10" s="18" t="str">
        <f>K3&amp;" UNITS"</f>
        <v>IMPERIAL UNITS</v>
      </c>
      <c r="L10" s="17"/>
    </row>
    <row r="11" spans="2:12" x14ac:dyDescent="0.35">
      <c r="B11" s="4" t="s">
        <v>52</v>
      </c>
      <c r="C11" s="5" t="s">
        <v>1</v>
      </c>
      <c r="D11" s="5"/>
      <c r="E11" s="6" cm="1">
        <f t="array" ref="E11:E14">_xll.XLT.CONSTANTS(B3,C11:C14,$E$3)</f>
        <v>611.65480089686844</v>
      </c>
      <c r="F11" s="5" t="str" cm="1">
        <f t="array" ref="F11:F14">_xll.XLT.UNITS(C11:C14,$E$3)</f>
        <v>Pa</v>
      </c>
      <c r="G11" s="5"/>
      <c r="H11" s="6" cm="1">
        <f t="array" ref="H11">_xll.XLT.CONVERT(C11,E11,$E$3,$H$3)</f>
        <v>6.1165480089686846E-3</v>
      </c>
      <c r="I11" s="5" t="str" cm="1">
        <f t="array" ref="I11">_xll.XLT.UNITS(C11,$H$3)</f>
        <v>bar</v>
      </c>
      <c r="J11" s="5"/>
      <c r="K11" s="6" cm="1">
        <f t="array" ref="K11">_xll.XLT.CONVERT(C11,E11,$E$3,$K$3)</f>
        <v>8.8713028820072398E-2</v>
      </c>
      <c r="L11" s="7" t="str" cm="1">
        <f t="array" ref="L11">_xll.XLT.UNITS(C11,$K$3)</f>
        <v>psi</v>
      </c>
    </row>
    <row r="12" spans="2:12" x14ac:dyDescent="0.35">
      <c r="B12" s="8" t="s">
        <v>53</v>
      </c>
      <c r="C12" s="1" t="s">
        <v>2</v>
      </c>
      <c r="E12" s="2">
        <v>1000000000</v>
      </c>
      <c r="F12" s="1" t="str">
        <v>Pa</v>
      </c>
      <c r="H12" s="2" cm="1">
        <f t="array" ref="H12">_xll.XLT.CONVERT(C12,E12,$E$3,$H$3)</f>
        <v>10000</v>
      </c>
      <c r="I12" s="1" t="str" cm="1">
        <f t="array" ref="I12">_xll.XLT.UNITS(C12,$H$3)</f>
        <v>bar</v>
      </c>
      <c r="K12" s="2" cm="1">
        <f t="array" ref="K12">_xll.XLT.CONVERT(C12,E12,$E$3,$K$3)</f>
        <v>145037.73809997507</v>
      </c>
      <c r="L12" s="9" t="str" cm="1">
        <f t="array" ref="L12">_xll.XLT.UNITS(C12,$K$3)</f>
        <v>psi</v>
      </c>
    </row>
    <row r="13" spans="2:12" x14ac:dyDescent="0.35">
      <c r="B13" s="8" t="s">
        <v>54</v>
      </c>
      <c r="C13" s="1" t="s">
        <v>3</v>
      </c>
      <c r="E13" s="2">
        <v>273.16000000000003</v>
      </c>
      <c r="F13" s="1" t="str">
        <v>K</v>
      </c>
      <c r="H13" s="2" cm="1">
        <f t="array" ref="H13">_xll.XLT.CONVERT(C13,E13,$E$3,$H$3)</f>
        <v>1.0000000000047748E-2</v>
      </c>
      <c r="I13" s="1" t="str" cm="1">
        <f t="array" ref="I13">_xll.XLT.UNITS(C13,$H$3)</f>
        <v>°C</v>
      </c>
      <c r="K13" s="2" cm="1">
        <f t="array" ref="K13">_xll.XLT.CONVERT(C13,E13,$E$3,$K$3)</f>
        <v>32.017999999999972</v>
      </c>
      <c r="L13" s="9" t="str" cm="1">
        <f t="array" ref="L13">_xll.XLT.UNITS(C13,$K$3)</f>
        <v>°F</v>
      </c>
    </row>
    <row r="14" spans="2:12" ht="15" thickBot="1" x14ac:dyDescent="0.4">
      <c r="B14" s="10" t="s">
        <v>55</v>
      </c>
      <c r="C14" s="11" t="s">
        <v>4</v>
      </c>
      <c r="D14" s="11"/>
      <c r="E14" s="12">
        <v>2000</v>
      </c>
      <c r="F14" s="11" t="str">
        <v>K</v>
      </c>
      <c r="G14" s="11"/>
      <c r="H14" s="12" cm="1">
        <f t="array" ref="H14">_xll.XLT.CONVERT(C14,E14,$E$3,$H$3)</f>
        <v>1726.85</v>
      </c>
      <c r="I14" s="11" t="str" cm="1">
        <f t="array" ref="I14">_xll.XLT.UNITS(C14,$H$3)</f>
        <v>°C</v>
      </c>
      <c r="J14" s="11"/>
      <c r="K14" s="12" cm="1">
        <f t="array" ref="K14">_xll.XLT.CONVERT(C14,E14,$E$3,$K$3)</f>
        <v>3140.33</v>
      </c>
      <c r="L14" s="13" t="str" cm="1">
        <f t="array" ref="L14">_xll.XLT.UNITS(C14,$K$3)</f>
        <v>°F</v>
      </c>
    </row>
    <row r="15" spans="2:12" ht="15" thickBot="1" x14ac:dyDescent="0.4"/>
    <row r="16" spans="2:12" ht="17.5" thickBot="1" x14ac:dyDescent="0.45">
      <c r="B16" s="18" t="s">
        <v>61</v>
      </c>
      <c r="C16" s="17"/>
      <c r="D16" s="3"/>
      <c r="E16" s="18" t="str">
        <f>E3&amp;" UNITS"</f>
        <v>SI UNITS</v>
      </c>
      <c r="F16" s="17"/>
      <c r="G16" s="3"/>
      <c r="H16" s="18" t="str">
        <f>H3&amp;" UNITS"</f>
        <v>METRIC UNITS</v>
      </c>
      <c r="I16" s="17"/>
      <c r="J16" s="3"/>
      <c r="K16" s="18" t="str">
        <f>K3&amp;" UNITS"</f>
        <v>IMPERIAL UNITS</v>
      </c>
      <c r="L16" s="17"/>
    </row>
    <row r="17" spans="2:12" x14ac:dyDescent="0.35">
      <c r="B17" s="4" t="s">
        <v>56</v>
      </c>
      <c r="C17" s="5" t="s">
        <v>5</v>
      </c>
      <c r="D17" s="5"/>
      <c r="E17" s="6" cm="1">
        <f t="array" ref="E17:E20">_xll.XLT.CONSTANTS(B3,C17:C20,$E$3)</f>
        <v>22064000</v>
      </c>
      <c r="F17" s="5" t="str" cm="1">
        <f t="array" ref="F17:F20">_xll.XLT.UNITS(C17:C20,$E$3)</f>
        <v>Pa</v>
      </c>
      <c r="G17" s="5"/>
      <c r="H17" s="6" cm="1">
        <f t="array" ref="H17">_xll.XLT.CONVERT(C17,E17,$E$3,$H$3)</f>
        <v>220.64</v>
      </c>
      <c r="I17" s="5" t="str" cm="1">
        <f t="array" ref="I17">_xll.XLT.UNITS(C17,$H$3)</f>
        <v>bar</v>
      </c>
      <c r="J17" s="5"/>
      <c r="K17" s="6" cm="1">
        <f t="array" ref="K17">_xll.XLT.CONVERT(C17,E17,$E$3,$K$3)</f>
        <v>3200.11265343785</v>
      </c>
      <c r="L17" s="7" t="str" cm="1">
        <f t="array" ref="L17">_xll.XLT.UNITS(C17,$K$3)</f>
        <v>psi</v>
      </c>
    </row>
    <row r="18" spans="2:12" x14ac:dyDescent="0.35">
      <c r="B18" s="8" t="s">
        <v>57</v>
      </c>
      <c r="C18" s="1" t="s">
        <v>6</v>
      </c>
      <c r="E18" s="2">
        <v>647.096</v>
      </c>
      <c r="F18" s="1" t="str">
        <v>K</v>
      </c>
      <c r="H18" s="2" cm="1">
        <f t="array" ref="H18">_xll.XLT.CONVERT(C18,E18,$E$3,$H$3)</f>
        <v>373.94600000000003</v>
      </c>
      <c r="I18" s="1" t="str" cm="1">
        <f t="array" ref="I18">_xll.XLT.UNITS(C18,$H$3)</f>
        <v>°C</v>
      </c>
      <c r="K18" s="2" cm="1">
        <f t="array" ref="K18">_xll.XLT.CONVERT(C18,E18,$E$3,$K$3)</f>
        <v>705.10279999999989</v>
      </c>
      <c r="L18" s="9" t="str" cm="1">
        <f t="array" ref="L18">_xll.XLT.UNITS(C18,$K$3)</f>
        <v>°F</v>
      </c>
    </row>
    <row r="19" spans="2:12" x14ac:dyDescent="0.35">
      <c r="B19" s="8" t="s">
        <v>58</v>
      </c>
      <c r="C19" s="1" t="s">
        <v>7</v>
      </c>
      <c r="E19" s="2">
        <v>611.65480089686844</v>
      </c>
      <c r="F19" s="1" t="str">
        <v>Pa</v>
      </c>
      <c r="H19" s="2" cm="1">
        <f t="array" ref="H19">_xll.XLT.CONVERT(C19,E19,$E$3,$H$3)</f>
        <v>6.1165480089686846E-3</v>
      </c>
      <c r="I19" s="1" t="str" cm="1">
        <f t="array" ref="I19">_xll.XLT.UNITS(C19,$H$3)</f>
        <v>bar</v>
      </c>
      <c r="K19" s="2" cm="1">
        <f t="array" ref="K19">_xll.XLT.CONVERT(C19,E19,$E$3,$K$3)</f>
        <v>8.8713028820072398E-2</v>
      </c>
      <c r="L19" s="9" t="str" cm="1">
        <f t="array" ref="L19">_xll.XLT.UNITS(C19,$K$3)</f>
        <v>psi</v>
      </c>
    </row>
    <row r="20" spans="2:12" ht="15" thickBot="1" x14ac:dyDescent="0.4">
      <c r="B20" s="10" t="s">
        <v>59</v>
      </c>
      <c r="C20" s="11" t="s">
        <v>8</v>
      </c>
      <c r="D20" s="11"/>
      <c r="E20" s="12">
        <v>273.16000000000003</v>
      </c>
      <c r="F20" s="11" t="str">
        <v>K</v>
      </c>
      <c r="G20" s="11"/>
      <c r="H20" s="12" cm="1">
        <f t="array" ref="H20">_xll.XLT.CONVERT(C20,E20,$E$3,$H$3)</f>
        <v>1.0000000000047748E-2</v>
      </c>
      <c r="I20" s="11" t="str" cm="1">
        <f t="array" ref="I20">_xll.XLT.UNITS(C20,$H$3)</f>
        <v>°C</v>
      </c>
      <c r="J20" s="11"/>
      <c r="K20" s="12" cm="1">
        <f t="array" ref="K20">_xll.XLT.CONVERT(C20,E20,$E$3,$K$3)</f>
        <v>32.017999999999972</v>
      </c>
      <c r="L20" s="13" t="str" cm="1">
        <f t="array" ref="L20">_xll.XLT.UNITS(C20,$K$3)</f>
        <v>°F</v>
      </c>
    </row>
    <row r="21" spans="2:12" ht="15" thickBot="1" x14ac:dyDescent="0.4">
      <c r="E21" s="2"/>
      <c r="H21" s="2"/>
      <c r="K21" s="2"/>
    </row>
    <row r="22" spans="2:12" ht="17.5" thickBot="1" x14ac:dyDescent="0.45">
      <c r="B22" s="18" t="s">
        <v>62</v>
      </c>
      <c r="C22" s="17"/>
      <c r="D22" s="3"/>
      <c r="E22" s="18" t="str">
        <f>E3&amp;" UNITS"</f>
        <v>SI UNITS</v>
      </c>
      <c r="F22" s="17"/>
      <c r="G22" s="3"/>
      <c r="H22" s="18" t="str">
        <f>H3&amp;" UNITS"</f>
        <v>METRIC UNITS</v>
      </c>
      <c r="I22" s="17"/>
      <c r="J22" s="3"/>
      <c r="K22" s="18" t="str">
        <f>K3&amp;" UNITS"</f>
        <v>IMPERIAL UNITS</v>
      </c>
      <c r="L22" s="17"/>
    </row>
    <row r="23" spans="2:12" x14ac:dyDescent="0.35">
      <c r="B23" s="4" t="s">
        <v>9</v>
      </c>
      <c r="C23" s="5" t="s">
        <v>10</v>
      </c>
      <c r="D23" s="5"/>
      <c r="E23" s="6" cm="1">
        <f t="array" ref="E23:E43">_xll.XLT.Ref.FLASH.TX($B$3,$E$6,$E$7,C23:C43,$E$3)</f>
        <v>101325.00000080824</v>
      </c>
      <c r="F23" s="5" t="str" cm="1">
        <f t="array" ref="F23:F43">_xll.XLT.UNITS(C23:C43,$E$3)</f>
        <v>Pa</v>
      </c>
      <c r="G23" s="5"/>
      <c r="H23" s="6" cm="1">
        <f t="array" ref="H23">_xll.XLT.CONVERT(C23,E23,$E$3,$H$3)</f>
        <v>1.0132500000080824</v>
      </c>
      <c r="I23" s="5" t="str" cm="1">
        <f t="array" ref="I23">_xll.XLT.UNITS(C23,$H$3)</f>
        <v>bar</v>
      </c>
      <c r="J23" s="5"/>
      <c r="K23" s="6" cm="1">
        <f t="array" ref="K23">_xll.XLT.CONVERT(C23,E23,$E$3,$K$3)</f>
        <v>14.695948813097198</v>
      </c>
      <c r="L23" s="7" t="str" cm="1">
        <f t="array" ref="L23">_xll.XLT.UNITS(C23,$K$3)</f>
        <v>psi</v>
      </c>
    </row>
    <row r="24" spans="2:12" x14ac:dyDescent="0.35">
      <c r="B24" s="8" t="s">
        <v>11</v>
      </c>
      <c r="C24" s="1" t="s">
        <v>12</v>
      </c>
      <c r="E24" s="2">
        <v>373.12429584879976</v>
      </c>
      <c r="F24" s="1" t="str">
        <v>K</v>
      </c>
      <c r="H24" s="2" cm="1">
        <f t="array" ref="H24">_xll.XLT.CONVERT(C24,E24,$E$3,$H$3)</f>
        <v>99.974295848799784</v>
      </c>
      <c r="I24" s="1" t="str" cm="1">
        <f t="array" ref="I24">_xll.XLT.UNITS(C24,$H$3)</f>
        <v>°C</v>
      </c>
      <c r="K24" s="2" cm="1">
        <f t="array" ref="K24">_xll.XLT.CONVERT(C24,E24,$E$3,$K$3)</f>
        <v>211.95373252783958</v>
      </c>
      <c r="L24" s="9" t="str" cm="1">
        <f t="array" ref="L24">_xll.XLT.UNITS(C24,$K$3)</f>
        <v>°F</v>
      </c>
    </row>
    <row r="25" spans="2:12" x14ac:dyDescent="0.35">
      <c r="B25" s="8" t="s">
        <v>17</v>
      </c>
      <c r="C25" s="1" t="s">
        <v>16</v>
      </c>
      <c r="E25" s="2">
        <v>419057.73309500591</v>
      </c>
      <c r="F25" s="1" t="str">
        <v>J/kg</v>
      </c>
      <c r="H25" s="2" cm="1">
        <f t="array" ref="H25">_xll.XLT.CONVERT(C25,E25,$E$3,$H$3)</f>
        <v>419.05773309500591</v>
      </c>
      <c r="I25" s="1" t="str" cm="1">
        <f t="array" ref="I25">_xll.XLT.UNITS(C25,$H$3)</f>
        <v>kJ/kg</v>
      </c>
      <c r="K25" s="2" cm="1">
        <f t="array" ref="K25">_xll.XLT.CONVERT(C25,E25,$E$3,$K$3)</f>
        <v>180.16239599957262</v>
      </c>
      <c r="L25" s="9" t="str" cm="1">
        <f t="array" ref="L25">_xll.XLT.UNITS(C25,$K$3)</f>
        <v>Btu/lb</v>
      </c>
    </row>
    <row r="26" spans="2:12" x14ac:dyDescent="0.35">
      <c r="B26" s="8" t="s">
        <v>18</v>
      </c>
      <c r="C26" s="1" t="s">
        <v>19</v>
      </c>
      <c r="E26" s="2">
        <v>1306.92081247999</v>
      </c>
      <c r="F26" s="1" t="str">
        <v>J/kg-K</v>
      </c>
      <c r="H26" s="2" cm="1">
        <f t="array" ref="H26">_xll.XLT.CONVERT(C26,E26,$E$3,$H$3)</f>
        <v>1.30692081247999</v>
      </c>
      <c r="I26" s="1" t="str" cm="1">
        <f t="array" ref="I26">_xll.XLT.UNITS(C26,$H$3)</f>
        <v>kJ/kg-°C</v>
      </c>
      <c r="K26" s="2" cm="1">
        <f t="array" ref="K26">_xll.XLT.CONVERT(C26,E26,$E$3,$K$3)</f>
        <v>0.31215267327791868</v>
      </c>
      <c r="L26" s="9" t="str" cm="1">
        <f t="array" ref="L26">_xll.XLT.UNITS(C26,$K$3)</f>
        <v>Btu/lb-°F</v>
      </c>
    </row>
    <row r="27" spans="2:12" x14ac:dyDescent="0.35">
      <c r="B27" s="8" t="s">
        <v>20</v>
      </c>
      <c r="C27" s="1" t="s">
        <v>21</v>
      </c>
      <c r="E27" s="2">
        <v>418952.0064066351</v>
      </c>
      <c r="F27" s="1" t="str">
        <v>J/kg</v>
      </c>
      <c r="H27" s="2" cm="1">
        <f t="array" ref="H27">_xll.XLT.CONVERT(C27,E27,$E$3,$H$3)</f>
        <v>418.95200640663512</v>
      </c>
      <c r="I27" s="1" t="str" cm="1">
        <f t="array" ref="I27">_xll.XLT.UNITS(C27,$H$3)</f>
        <v>kJ/kg</v>
      </c>
      <c r="K27" s="2" cm="1">
        <f t="array" ref="K27">_xll.XLT.CONVERT(C27,E27,$E$3,$K$3)</f>
        <v>180.11694170534614</v>
      </c>
      <c r="L27" s="9" t="str" cm="1">
        <f t="array" ref="L27">_xll.XLT.UNITS(C27,$K$3)</f>
        <v>Btu/lb</v>
      </c>
    </row>
    <row r="28" spans="2:12" x14ac:dyDescent="0.35">
      <c r="B28" s="8" t="s">
        <v>26</v>
      </c>
      <c r="C28" s="1" t="s">
        <v>27</v>
      </c>
      <c r="E28" s="2">
        <v>-68586.174806885319</v>
      </c>
      <c r="F28" s="1" t="str">
        <v>J/kg</v>
      </c>
      <c r="H28" s="2" cm="1">
        <f t="array" ref="H28">_xll.XLT.CONVERT(C28,E28,$E$3,$H$3)</f>
        <v>-68.586174806885325</v>
      </c>
      <c r="I28" s="1" t="str" cm="1">
        <f t="array" ref="I28">_xll.XLT.UNITS(C28,$H$3)</f>
        <v>kJ/kg</v>
      </c>
      <c r="K28" s="2" cm="1">
        <f t="array" ref="K28">_xll.XLT.CONVERT(C28,E28,$E$3,$K$3)</f>
        <v>-29.486747552401255</v>
      </c>
      <c r="L28" s="9" t="str" cm="1">
        <f t="array" ref="L28">_xll.XLT.UNITS(C28,$K$3)</f>
        <v>Btu/lb</v>
      </c>
    </row>
    <row r="29" spans="2:12" x14ac:dyDescent="0.35">
      <c r="B29" s="8" t="s">
        <v>28</v>
      </c>
      <c r="C29" s="1" t="s">
        <v>29</v>
      </c>
      <c r="E29" s="2">
        <v>-68691.901472617275</v>
      </c>
      <c r="F29" s="1" t="str">
        <v>J/kg</v>
      </c>
      <c r="H29" s="2" cm="1">
        <f t="array" ref="H29">_xll.XLT.CONVERT(C29,E29,$E$3,$H$3)</f>
        <v>-68.691901472617275</v>
      </c>
      <c r="I29" s="1" t="str" cm="1">
        <f t="array" ref="I29">_xll.XLT.UNITS(C29,$H$3)</f>
        <v>kJ/kg</v>
      </c>
      <c r="K29" s="2" cm="1">
        <f t="array" ref="K29">_xll.XLT.CONVERT(C29,E29,$E$3,$K$3)</f>
        <v>-29.532201836894789</v>
      </c>
      <c r="L29" s="9" t="str" cm="1">
        <f t="array" ref="L29">_xll.XLT.UNITS(C29,$K$3)</f>
        <v>Btu/lb</v>
      </c>
    </row>
    <row r="30" spans="2:12" x14ac:dyDescent="0.35">
      <c r="B30" s="8" t="s">
        <v>22</v>
      </c>
      <c r="C30" s="1" t="s">
        <v>23</v>
      </c>
      <c r="E30" s="2">
        <v>1.0434410633913265E-3</v>
      </c>
      <c r="F30" s="1" t="str">
        <v>m³/kg</v>
      </c>
      <c r="H30" s="2" cm="1">
        <f t="array" ref="H30">_xll.XLT.CONVERT(C30,E30,$E$3,$H$3)</f>
        <v>1.0434410633913265E-3</v>
      </c>
      <c r="I30" s="1" t="str" cm="1">
        <f t="array" ref="I30">_xll.XLT.UNITS(C30,$H$3)</f>
        <v>m³/kg</v>
      </c>
      <c r="K30" s="2" cm="1">
        <f t="array" ref="K30">_xll.XLT.CONVERT(C30,E30,$E$3,$K$3)</f>
        <v>1.6714322456819981E-2</v>
      </c>
      <c r="L30" s="9" t="str" cm="1">
        <f t="array" ref="L30">_xll.XLT.UNITS(C30,$K$3)</f>
        <v>ft³/lb</v>
      </c>
    </row>
    <row r="31" spans="2:12" x14ac:dyDescent="0.35">
      <c r="B31" s="8" t="s">
        <v>24</v>
      </c>
      <c r="C31" s="1" t="s">
        <v>25</v>
      </c>
      <c r="E31" s="2">
        <v>958.36749681898516</v>
      </c>
      <c r="F31" s="1" t="str">
        <v>kg/m³</v>
      </c>
      <c r="H31" s="2" cm="1">
        <f t="array" ref="H31">_xll.XLT.CONVERT(C31,E31,$E$3,$H$3)</f>
        <v>958.36749681898516</v>
      </c>
      <c r="I31" s="1" t="str" cm="1">
        <f t="array" ref="I31">_xll.XLT.UNITS(C31,$H$3)</f>
        <v>kg/m³</v>
      </c>
      <c r="K31" s="2" cm="1">
        <f t="array" ref="K31">_xll.XLT.CONVERT(C31,E31,$E$3,$K$3)</f>
        <v>59.828928308873998</v>
      </c>
      <c r="L31" s="9" t="str" cm="1">
        <f t="array" ref="L31">_xll.XLT.UNITS(C31,$K$3)</f>
        <v>lb/ft³</v>
      </c>
    </row>
    <row r="32" spans="2:12" x14ac:dyDescent="0.35">
      <c r="B32" s="8" t="s">
        <v>82</v>
      </c>
      <c r="C32" s="1" t="s">
        <v>82</v>
      </c>
      <c r="E32" s="26" t="str">
        <v>LIQUID</v>
      </c>
      <c r="F32" s="1" t="str">
        <v>-</v>
      </c>
      <c r="H32" s="26" t="str" cm="1">
        <f t="array" ref="H32">_xll.XLT.CONVERT(C32,E32,$E$3,$H$3)</f>
        <v>LIQUID</v>
      </c>
      <c r="I32" s="1" t="str" cm="1">
        <f t="array" ref="I32">_xll.XLT.UNITS(C32,$H$3)</f>
        <v>-</v>
      </c>
      <c r="K32" s="26" t="str" cm="1">
        <f t="array" ref="K32">_xll.XLT.CONVERT(C32,E32,$E$3,$K$3)</f>
        <v>LIQUID</v>
      </c>
      <c r="L32" s="9" t="str" cm="1">
        <f t="array" ref="L32">_xll.XLT.UNITS(C32,$K$3)</f>
        <v>-</v>
      </c>
    </row>
    <row r="33" spans="2:12" x14ac:dyDescent="0.35">
      <c r="B33" s="8" t="s">
        <v>30</v>
      </c>
      <c r="C33" s="1" t="s">
        <v>31</v>
      </c>
      <c r="E33" s="2">
        <v>1543.1795017387851</v>
      </c>
      <c r="F33" s="1" t="str">
        <v>m/s</v>
      </c>
      <c r="H33" s="2" cm="1">
        <f t="array" ref="H33">_xll.XLT.CONVERT(C33,E33,$E$3,$H$3)</f>
        <v>1543.1795017387851</v>
      </c>
      <c r="I33" s="1" t="str" cm="1">
        <f t="array" ref="I33">_xll.XLT.UNITS(C33,$H$3)</f>
        <v>m/s</v>
      </c>
      <c r="K33" s="2" cm="1">
        <f t="array" ref="K33">_xll.XLT.CONVERT(C33,E33,$E$3,$K$3)</f>
        <v>5062.9248744710803</v>
      </c>
      <c r="L33" s="9" t="str" cm="1">
        <f t="array" ref="L33">_xll.XLT.UNITS(C33,$K$3)</f>
        <v>ft/s</v>
      </c>
    </row>
    <row r="34" spans="2:12" x14ac:dyDescent="0.35">
      <c r="B34" s="8" t="s">
        <v>32</v>
      </c>
      <c r="C34" s="1" t="s">
        <v>33</v>
      </c>
      <c r="E34" s="2">
        <v>2.8165796289715219E-4</v>
      </c>
      <c r="F34" s="1" t="str">
        <v>Pa s</v>
      </c>
      <c r="H34" s="2" cm="1">
        <f t="array" ref="H34">_xll.XLT.CONVERT(C34,E34,$E$3,$H$3)</f>
        <v>0.28165796289715217</v>
      </c>
      <c r="I34" s="1" t="str" cm="1">
        <f t="array" ref="I34">_xll.XLT.UNITS(C34,$H$3)</f>
        <v>cP</v>
      </c>
      <c r="K34" s="2" cm="1">
        <f t="array" ref="K34">_xll.XLT.CONVERT(C34,E34,$E$3,$K$3)</f>
        <v>0.6813554856043702</v>
      </c>
      <c r="L34" s="9" t="str" cm="1">
        <f t="array" ref="L34">_xll.XLT.UNITS(C34,$K$3)</f>
        <v>lb/ft-h</v>
      </c>
    </row>
    <row r="35" spans="2:12" x14ac:dyDescent="0.35">
      <c r="B35" s="8" t="s">
        <v>34</v>
      </c>
      <c r="C35" s="1" t="s">
        <v>35</v>
      </c>
      <c r="E35" s="2">
        <v>2.9389348431789658E-7</v>
      </c>
      <c r="F35" s="1" t="str">
        <v>m²/s</v>
      </c>
      <c r="H35" s="2" cm="1">
        <f t="array" ref="H35">_xll.XLT.CONVERT(C35,E35,$E$3,$H$3)</f>
        <v>0.29389348431789658</v>
      </c>
      <c r="I35" s="1" t="str" cm="1">
        <f t="array" ref="I35">_xll.XLT.UNITS(C35,$H$3)</f>
        <v>mm²/s</v>
      </c>
      <c r="K35" s="2" cm="1">
        <f t="array" ref="K35">_xll.XLT.CONVERT(C35,E35,$E$3,$K$3)</f>
        <v>3.1634431372525223E-6</v>
      </c>
      <c r="L35" s="9" t="str" cm="1">
        <f t="array" ref="L35">_xll.XLT.UNITS(C35,$K$3)</f>
        <v>ft²/s</v>
      </c>
    </row>
    <row r="36" spans="2:12" x14ac:dyDescent="0.35">
      <c r="B36" s="8" t="s">
        <v>36</v>
      </c>
      <c r="C36" s="1" t="s">
        <v>37</v>
      </c>
      <c r="E36" s="2">
        <v>0.67720080020469497</v>
      </c>
      <c r="F36" s="1" t="str">
        <v>W/m-K</v>
      </c>
      <c r="H36" s="2" cm="1">
        <f t="array" ref="H36">_xll.XLT.CONVERT(C36,E36,$E$3,$H$3)</f>
        <v>0.67720080020469497</v>
      </c>
      <c r="I36" s="1" t="str" cm="1">
        <f t="array" ref="I36">_xll.XLT.UNITS(C36,$H$3)</f>
        <v>W/m-°C</v>
      </c>
      <c r="K36" s="2" cm="1">
        <f t="array" ref="K36">_xll.XLT.CONVERT(C36,E36,$E$3,$K$3)</f>
        <v>0.39127938751264213</v>
      </c>
      <c r="L36" s="9" t="str" cm="1">
        <f t="array" ref="L36">_xll.XLT.UNITS(C36,$K$3)</f>
        <v>Btu/h-ft-°F</v>
      </c>
    </row>
    <row r="37" spans="2:12" x14ac:dyDescent="0.35">
      <c r="B37" s="8" t="s">
        <v>38</v>
      </c>
      <c r="C37" s="1" t="s">
        <v>39</v>
      </c>
      <c r="E37" s="2">
        <v>4215.6441096733388</v>
      </c>
      <c r="F37" s="1" t="str">
        <v>J/kg-K</v>
      </c>
      <c r="H37" s="2" cm="1">
        <f t="array" ref="H37">_xll.XLT.CONVERT(C37,E37,$E$3,$H$3)</f>
        <v>4.215644109673339</v>
      </c>
      <c r="I37" s="1" t="str" cm="1">
        <f t="array" ref="I37">_xll.XLT.UNITS(C37,$H$3)</f>
        <v>kJ/kg-°C</v>
      </c>
      <c r="K37" s="2" cm="1">
        <f t="array" ref="K37">_xll.XLT.CONVERT(C37,E37,$E$3,$K$3)</f>
        <v>1.0068892972373504</v>
      </c>
      <c r="L37" s="9" t="str" cm="1">
        <f t="array" ref="L37">_xll.XLT.UNITS(C37,$K$3)</f>
        <v>Btu/lb-°F</v>
      </c>
    </row>
    <row r="38" spans="2:12" x14ac:dyDescent="0.35">
      <c r="B38" s="8" t="s">
        <v>40</v>
      </c>
      <c r="C38" s="1" t="s">
        <v>41</v>
      </c>
      <c r="E38" s="2">
        <v>3768.2942379603464</v>
      </c>
      <c r="F38" s="1" t="str">
        <v>J/kg-K</v>
      </c>
      <c r="H38" s="2" cm="1">
        <f t="array" ref="H38">_xll.XLT.CONVERT(C38,E38,$E$3,$H$3)</f>
        <v>3.7682942379603466</v>
      </c>
      <c r="I38" s="1" t="str" cm="1">
        <f t="array" ref="I38">_xll.XLT.UNITS(C38,$H$3)</f>
        <v>kJ/kg-°C</v>
      </c>
      <c r="K38" s="2" cm="1">
        <f t="array" ref="K38">_xll.XLT.CONVERT(C38,E38,$E$3,$K$3)</f>
        <v>0.90004161602186561</v>
      </c>
      <c r="L38" s="9" t="str" cm="1">
        <f t="array" ref="L38">_xll.XLT.UNITS(C38,$K$3)</f>
        <v>Btu/lb-°F</v>
      </c>
    </row>
    <row r="39" spans="2:12" x14ac:dyDescent="0.35">
      <c r="B39" s="8" t="s">
        <v>42</v>
      </c>
      <c r="C39" s="1" t="s">
        <v>43</v>
      </c>
      <c r="E39" s="2">
        <v>7.5048154173672883E-4</v>
      </c>
      <c r="F39" s="1" t="str">
        <v>1/K</v>
      </c>
      <c r="H39" s="2" cm="1">
        <f t="array" ref="H39">_xll.XLT.CONVERT(C39,E39,$E$3,$H$3)</f>
        <v>7.5048154173672883E-4</v>
      </c>
      <c r="I39" s="1" t="str" cm="1">
        <f t="array" ref="I39">_xll.XLT.UNITS(C39,$H$3)</f>
        <v>1/°C</v>
      </c>
      <c r="K39" s="2" cm="1">
        <f t="array" ref="K39">_xll.XLT.CONVERT(C39,E39,$E$3,$K$3)</f>
        <v>4.1693418985373824E-4</v>
      </c>
      <c r="L39" s="9" t="str" cm="1">
        <f t="array" ref="L39">_xll.XLT.UNITS(C39,$K$3)</f>
        <v>1/°F</v>
      </c>
    </row>
    <row r="40" spans="2:12" x14ac:dyDescent="0.35">
      <c r="B40" s="8" t="s">
        <v>44</v>
      </c>
      <c r="C40" s="1" t="s">
        <v>51</v>
      </c>
      <c r="E40" s="2">
        <v>4.901783954654492E-10</v>
      </c>
      <c r="F40" s="1" t="str">
        <v>1/Pa</v>
      </c>
      <c r="H40" s="2" cm="1">
        <f t="array" ref="H40">_xll.XLT.CONVERT(C40,E40,$E$3,$H$3)</f>
        <v>4.9017839546544923E-5</v>
      </c>
      <c r="I40" s="1" t="str" cm="1">
        <f t="array" ref="I40">_xll.XLT.UNITS(C40,$H$3)</f>
        <v>1/bar</v>
      </c>
      <c r="K40" s="2" cm="1">
        <f t="array" ref="K40">_xll.XLT.CONVERT(C40,E40,$E$3,$K$3)</f>
        <v>3.3796610584727083E-6</v>
      </c>
      <c r="L40" s="9" t="str" cm="1">
        <f t="array" ref="L40">_xll.XLT.UNITS(C40,$K$3)</f>
        <v>1/psi</v>
      </c>
    </row>
    <row r="41" spans="2:12" x14ac:dyDescent="0.35">
      <c r="B41" s="8" t="s">
        <v>45</v>
      </c>
      <c r="C41" s="1" t="s">
        <v>46</v>
      </c>
      <c r="E41" s="2">
        <v>1.7533495705729616</v>
      </c>
      <c r="F41" s="1" t="str">
        <v>-</v>
      </c>
      <c r="H41" s="2" cm="1">
        <f t="array" ref="H41">_xll.XLT.CONVERT(C41,E41,$E$3,$H$3)</f>
        <v>1.7533495705729616</v>
      </c>
      <c r="I41" s="1" t="str" cm="1">
        <f t="array" ref="I41">_xll.XLT.UNITS(C41,$H$3)</f>
        <v>-</v>
      </c>
      <c r="K41" s="2" cm="1">
        <f t="array" ref="K41">_xll.XLT.CONVERT(C41,E41,$E$3,$K$3)</f>
        <v>1.7533495705729616</v>
      </c>
      <c r="L41" s="9" t="str" cm="1">
        <f t="array" ref="L41">_xll.XLT.UNITS(C41,$K$3)</f>
        <v>-</v>
      </c>
    </row>
    <row r="42" spans="2:12" x14ac:dyDescent="0.35">
      <c r="B42" s="8" t="s">
        <v>47</v>
      </c>
      <c r="C42" s="1" t="s">
        <v>48</v>
      </c>
      <c r="E42" s="2">
        <v>0</v>
      </c>
      <c r="F42" s="1" t="str">
        <v>-</v>
      </c>
      <c r="H42" s="2" cm="1">
        <f t="array" ref="H42">_xll.XLT.CONVERT(C42,E42,$E$3,$H$3)</f>
        <v>0</v>
      </c>
      <c r="I42" s="1" t="str" cm="1">
        <f t="array" ref="I42">_xll.XLT.UNITS(C42,$H$3)</f>
        <v>-</v>
      </c>
      <c r="K42" s="2" cm="1">
        <f t="array" ref="K42">_xll.XLT.CONVERT(C42,E42,$E$3,$K$3)</f>
        <v>0</v>
      </c>
      <c r="L42" s="9" t="str" cm="1">
        <f t="array" ref="L42">_xll.XLT.UNITS(C42,$K$3)</f>
        <v>-</v>
      </c>
    </row>
    <row r="43" spans="2:12" ht="15" thickBot="1" x14ac:dyDescent="0.4">
      <c r="B43" s="10" t="s">
        <v>49</v>
      </c>
      <c r="C43" s="11" t="s">
        <v>50</v>
      </c>
      <c r="D43" s="11"/>
      <c r="E43" s="12">
        <v>6.1396316513462335E-4</v>
      </c>
      <c r="F43" s="11" t="str">
        <v>-</v>
      </c>
      <c r="G43" s="11"/>
      <c r="H43" s="12" cm="1">
        <f t="array" ref="H43">_xll.XLT.CONVERT(C43,E43,$E$3,$H$3)</f>
        <v>6.1396316513462335E-4</v>
      </c>
      <c r="I43" s="11" t="str" cm="1">
        <f t="array" ref="I43">_xll.XLT.UNITS(C43,$H$3)</f>
        <v>-</v>
      </c>
      <c r="J43" s="11"/>
      <c r="K43" s="12" cm="1">
        <f t="array" ref="K43">_xll.XLT.CONVERT(C43,E43,$E$3,$K$3)</f>
        <v>6.1396316513462335E-4</v>
      </c>
      <c r="L43" s="13" t="str" cm="1">
        <f t="array" ref="L43">_xll.XLT.UNITS(C43,$K$3)</f>
        <v>-</v>
      </c>
    </row>
    <row r="44" spans="2:12" ht="15" thickBot="1" x14ac:dyDescent="0.4"/>
    <row r="45" spans="2:12" ht="17.5" thickBot="1" x14ac:dyDescent="0.45">
      <c r="B45" s="20" t="s">
        <v>65</v>
      </c>
      <c r="C45" s="17"/>
      <c r="D45" s="3"/>
      <c r="E45" s="20" t="str">
        <f>E3&amp;" UNITS"</f>
        <v>SI UNITS</v>
      </c>
      <c r="F45" s="17"/>
      <c r="G45" s="3"/>
      <c r="H45" s="20" t="str">
        <f>H3&amp;" UNITS"</f>
        <v>METRIC UNITS</v>
      </c>
      <c r="I45" s="17"/>
      <c r="J45" s="3"/>
      <c r="K45" s="20" t="str">
        <f>K3&amp;" UNITS"</f>
        <v>IMPERIAL UNITS</v>
      </c>
      <c r="L45" s="17"/>
    </row>
    <row r="46" spans="2:12" x14ac:dyDescent="0.35">
      <c r="B46" s="4" t="s">
        <v>66</v>
      </c>
      <c r="C46" s="5" t="s">
        <v>10</v>
      </c>
      <c r="D46" s="5"/>
      <c r="E46" s="6" cm="1">
        <f t="array" ref="E46">_xll.XLT.Ref.FLASH.TX(B3,E24,0.5,C46,$E$3)</f>
        <v>101325.00000080824</v>
      </c>
      <c r="F46" s="5" t="str" cm="1">
        <f t="array" ref="F46:F47">_xll.XLT.UNITS(C46:C47,$E$3)</f>
        <v>Pa</v>
      </c>
      <c r="G46" s="5"/>
      <c r="H46" s="6" cm="1">
        <f t="array" ref="H46">_xll.XLT.CONVERT(C46,E46,$E$3,$H$3)</f>
        <v>1.0132500000080824</v>
      </c>
      <c r="I46" s="5" t="str" cm="1">
        <f t="array" ref="I46">_xll.XLT.UNITS(C46,$H$3)</f>
        <v>bar</v>
      </c>
      <c r="J46" s="5"/>
      <c r="K46" s="6" cm="1">
        <f t="array" ref="K46">_xll.XLT.CONVERT(C46,E46,$E$3,$K$3)</f>
        <v>14.695948813097198</v>
      </c>
      <c r="L46" s="7" t="str" cm="1">
        <f t="array" ref="L46">_xll.XLT.UNITS(C46,$K$3)</f>
        <v>psi</v>
      </c>
    </row>
    <row r="47" spans="2:12" ht="15" thickBot="1" x14ac:dyDescent="0.4">
      <c r="B47" s="10" t="s">
        <v>67</v>
      </c>
      <c r="C47" s="11" t="s">
        <v>12</v>
      </c>
      <c r="D47" s="11"/>
      <c r="E47" s="12" cm="1">
        <f t="array" ref="E47">_xll.XLT.REF.FLASH.PX(B3,E23,0.5,C47,$E$3)</f>
        <v>373.124295847908</v>
      </c>
      <c r="F47" s="11" t="str">
        <v>K</v>
      </c>
      <c r="G47" s="11"/>
      <c r="H47" s="12" cm="1">
        <f t="array" ref="H47">_xll.XLT.CONVERT(C47,E47,$E$3,$H$3)</f>
        <v>99.974295847908024</v>
      </c>
      <c r="I47" s="11" t="str" cm="1">
        <f t="array" ref="I47">_xll.XLT.UNITS(C47,$H$3)</f>
        <v>°C</v>
      </c>
      <c r="J47" s="11"/>
      <c r="K47" s="12" cm="1">
        <f t="array" ref="K47">_xll.XLT.CONVERT(C47,E47,$E$3,$K$3)</f>
        <v>211.95373252623432</v>
      </c>
      <c r="L47" s="13" t="str" cm="1">
        <f t="array" ref="L47">_xll.XLT.UNITS(C47,$K$3)</f>
        <v>°F</v>
      </c>
    </row>
    <row r="48" spans="2:12" x14ac:dyDescent="0.35"/>
  </sheetData>
  <mergeCells count="7">
    <mergeCell ref="E2:F2"/>
    <mergeCell ref="H2:I2"/>
    <mergeCell ref="K2:L2"/>
    <mergeCell ref="B3:C3"/>
    <mergeCell ref="E3:F3"/>
    <mergeCell ref="H3:I3"/>
    <mergeCell ref="K3:L3"/>
  </mergeCells>
  <dataValidations count="2">
    <dataValidation type="list" allowBlank="1" showInputMessage="1" showErrorMessage="1" sqref="E3 H3 K3" xr:uid="{CA1340CF-3D83-4841-B2BE-8F4E39A95BDE}">
      <formula1>"SI,METRIC,IMPERIAL"</formula1>
    </dataValidation>
    <dataValidation type="list" allowBlank="1" showInputMessage="1" showErrorMessage="1" sqref="B3" xr:uid="{EEFC9D5E-86CA-40D5-9161-ADC855B17504}">
      <formula1>"WATER,AMMONIA,CO2,R134A,R123,R32,OXYGEN,NITROGEN,METHANE,BUTANE"</formula1>
    </dataValidation>
  </dataValidations>
  <printOptions horizontalCentered="1"/>
  <pageMargins left="0.62992125984251968" right="0.62992125984251968" top="0.6692913385826772" bottom="0.669291338582677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1EB70-5BFB-4C57-AAF2-53F05F11B815}">
  <sheetPr>
    <pageSetUpPr fitToPage="1"/>
  </sheetPr>
  <dimension ref="A1:T51"/>
  <sheetViews>
    <sheetView showGridLines="0" zoomScale="115" zoomScaleNormal="115" workbookViewId="0">
      <selection activeCell="C2" sqref="C2"/>
    </sheetView>
  </sheetViews>
  <sheetFormatPr defaultColWidth="0" defaultRowHeight="14.5" zeroHeight="1" x14ac:dyDescent="0.35"/>
  <cols>
    <col min="1" max="1" width="2.6328125" style="1" customWidth="1"/>
    <col min="2" max="2" width="18.36328125" style="1" customWidth="1"/>
    <col min="3" max="3" width="15.453125" style="1" customWidth="1"/>
    <col min="4" max="4" width="12.6328125" style="1" customWidth="1"/>
    <col min="5" max="19" width="8.7265625" style="1" customWidth="1"/>
    <col min="20" max="20" width="2.6328125" style="1" customWidth="1"/>
    <col min="21" max="16384" width="8.7265625" style="1" hidden="1"/>
  </cols>
  <sheetData>
    <row r="1" spans="2:6" x14ac:dyDescent="0.35"/>
    <row r="2" spans="2:6" x14ac:dyDescent="0.35">
      <c r="B2" s="1" t="s">
        <v>78</v>
      </c>
      <c r="C2" s="23" t="s">
        <v>0</v>
      </c>
    </row>
    <row r="3" spans="2:6" x14ac:dyDescent="0.35">
      <c r="B3" s="1" t="s">
        <v>79</v>
      </c>
      <c r="C3" s="23" t="s">
        <v>14</v>
      </c>
    </row>
    <row r="4" spans="2:6" x14ac:dyDescent="0.35"/>
    <row r="5" spans="2:6" x14ac:dyDescent="0.35">
      <c r="C5" s="1" t="s">
        <v>69</v>
      </c>
      <c r="D5" s="1" t="s">
        <v>70</v>
      </c>
      <c r="E5" s="1" t="s">
        <v>71</v>
      </c>
      <c r="F5" s="1" t="str">
        <f>"Saturation Curve ("&amp;C2&amp;")"</f>
        <v>Saturation Curve (WATER)</v>
      </c>
    </row>
    <row r="6" spans="2:6" x14ac:dyDescent="0.35">
      <c r="B6" s="1" t="s">
        <v>10</v>
      </c>
      <c r="C6" s="1" cm="1">
        <f t="array" ref="C6">_xll.XLT.CONSTANTS(C2,"PTRIP",$C$3)</f>
        <v>6.1165480089686846E-3</v>
      </c>
      <c r="D6" s="1" cm="1">
        <f t="array" ref="D6">_xll.XLT.CONSTANTS(C2,"PCRIT",$C$3)</f>
        <v>220.64</v>
      </c>
      <c r="E6" s="1" t="str" cm="1">
        <f t="array" ref="E6">_xll.XLT.UNITS(B6,$C$3)</f>
        <v>bar</v>
      </c>
      <c r="F6" s="1" t="str">
        <f>"Pressure ["&amp;E6&amp;"]"</f>
        <v>Pressure [bar]</v>
      </c>
    </row>
    <row r="7" spans="2:6" x14ac:dyDescent="0.35">
      <c r="B7" s="1" t="s">
        <v>12</v>
      </c>
      <c r="C7" s="1" cm="1">
        <f t="array" ref="C7">_xll.XLT.CONSTANTS(C2,"TTRIP",$C$3)</f>
        <v>1.0000000000047748E-2</v>
      </c>
      <c r="D7" s="1" cm="1">
        <f t="array" ref="D7">_xll.XLT.CONSTANTS(C2,"TCRIT",$C$3)</f>
        <v>373.94600000000003</v>
      </c>
      <c r="E7" s="1" t="str" cm="1">
        <f t="array" ref="E7">_xll.XLT.UNITS(B7,$C$3)</f>
        <v>°C</v>
      </c>
      <c r="F7" s="1" t="str">
        <f>"Temperature ["&amp;E7&amp;"]"</f>
        <v>Temperature [°C]</v>
      </c>
    </row>
    <row r="8" spans="2:6" x14ac:dyDescent="0.35"/>
    <row r="9" spans="2:6" x14ac:dyDescent="0.35"/>
    <row r="10" spans="2:6" x14ac:dyDescent="0.35">
      <c r="B10" s="1" t="s">
        <v>12</v>
      </c>
      <c r="C10" s="1" t="s">
        <v>68</v>
      </c>
    </row>
    <row r="11" spans="2:6" x14ac:dyDescent="0.35">
      <c r="B11" s="21" cm="1">
        <f t="array" ref="B11:B40">_xlfn.SEQUENCE(30, 1, $C$7, ($D$7-$C$7) / (30 - 1))</f>
        <v>1.0000000000047748E-2</v>
      </c>
      <c r="C11" s="21" cm="1">
        <f t="array" ref="C11">_xll.XLT.Ref.FLASH.TX($C$2,B11,0.5,"P",$C$3)</f>
        <v>6.1165480089686846E-3</v>
      </c>
    </row>
    <row r="12" spans="2:6" x14ac:dyDescent="0.35">
      <c r="B12" s="21">
        <v>12.904344827586254</v>
      </c>
      <c r="C12" s="21" cm="1">
        <f t="array" ref="C12">_xll.XLT.Ref.FLASH.TX($C$2,B12,0.5,"P",$C$3)</f>
        <v>1.4887455992557488E-2</v>
      </c>
    </row>
    <row r="13" spans="2:6" x14ac:dyDescent="0.35">
      <c r="B13" s="21">
        <v>25.79868965517246</v>
      </c>
      <c r="C13" s="21" cm="1">
        <f t="array" ref="C13">_xll.XLT.Ref.FLASH.TX($C$2,B13,0.5,"P",$C$3)</f>
        <v>3.3240315865096133E-2</v>
      </c>
    </row>
    <row r="14" spans="2:6" x14ac:dyDescent="0.35">
      <c r="B14" s="21">
        <v>38.693034482758662</v>
      </c>
      <c r="C14" s="21" cm="1">
        <f t="array" ref="C14">_xll.XLT.Ref.FLASH.TX($C$2,B14,0.5,"P",$C$3)</f>
        <v>6.885581915995502E-2</v>
      </c>
    </row>
    <row r="15" spans="2:6" x14ac:dyDescent="0.35">
      <c r="B15" s="21">
        <v>51.587379310344872</v>
      </c>
      <c r="C15" s="21" cm="1">
        <f t="array" ref="C15">_xll.XLT.Ref.FLASH.TX($C$2,B15,0.5,"P",$C$3)</f>
        <v>0.13358365008741133</v>
      </c>
    </row>
    <row r="16" spans="2:6" x14ac:dyDescent="0.35">
      <c r="B16" s="21">
        <v>64.481724137931081</v>
      </c>
      <c r="C16" s="21" cm="1">
        <f t="array" ref="C16">_xll.XLT.Ref.FLASH.TX($C$2,B16,0.5,"P",$C$3)</f>
        <v>0.24466781936338805</v>
      </c>
    </row>
    <row r="17" spans="2:3" x14ac:dyDescent="0.35">
      <c r="B17" s="21">
        <v>77.376068965517291</v>
      </c>
      <c r="C17" s="21" cm="1">
        <f t="array" ref="C17">_xll.XLT.Ref.FLASH.TX($C$2,B17,0.5,"P",$C$3)</f>
        <v>0.42596361982786679</v>
      </c>
    </row>
    <row r="18" spans="2:3" x14ac:dyDescent="0.35">
      <c r="B18" s="21">
        <v>90.270413793103501</v>
      </c>
      <c r="C18" s="21" cm="1">
        <f t="array" ref="C18">_xll.XLT.Ref.FLASH.TX($C$2,B18,0.5,"P",$C$3)</f>
        <v>0.70905640570810913</v>
      </c>
    </row>
    <row r="19" spans="2:3" x14ac:dyDescent="0.35">
      <c r="B19" s="21">
        <v>103.16475862068971</v>
      </c>
      <c r="C19" s="21" cm="1">
        <f t="array" ref="C19">_xll.XLT.Ref.FLASH.TX($C$2,B19,0.5,"P",$C$3)</f>
        <v>1.1342089227948609</v>
      </c>
    </row>
    <row r="20" spans="2:3" x14ac:dyDescent="0.35">
      <c r="B20" s="21">
        <v>116.05910344827592</v>
      </c>
      <c r="C20" s="21" cm="1">
        <f t="array" ref="C20">_xll.XLT.Ref.FLASH.TX($C$2,B20,0.5,"P",$C$3)</f>
        <v>1.7510893392329232</v>
      </c>
    </row>
    <row r="21" spans="2:3" x14ac:dyDescent="0.35">
      <c r="B21" s="21">
        <v>128.95344827586212</v>
      </c>
      <c r="C21" s="21" cm="1">
        <f t="array" ref="C21">_xll.XLT.Ref.FLASH.TX($C$2,B21,0.5,"P",$C$3)</f>
        <v>2.6192599782496706</v>
      </c>
    </row>
    <row r="22" spans="2:3" x14ac:dyDescent="0.35">
      <c r="B22" s="21">
        <v>141.84779310344831</v>
      </c>
      <c r="C22" s="21" cm="1">
        <f t="array" ref="C22">_xll.XLT.Ref.FLASH.TX($C$2,B22,0.5,"P",$C$3)</f>
        <v>3.8084320009603747</v>
      </c>
    </row>
    <row r="23" spans="2:3" x14ac:dyDescent="0.35">
      <c r="B23" s="21">
        <v>154.74213793103451</v>
      </c>
      <c r="C23" s="21" cm="1">
        <f t="array" ref="C23">_xll.XLT.Ref.FLASH.TX($C$2,B23,0.5,"P",$C$3)</f>
        <v>5.3985112388630352</v>
      </c>
    </row>
    <row r="24" spans="2:3" x14ac:dyDescent="0.35">
      <c r="B24" s="21">
        <v>167.6364827586207</v>
      </c>
      <c r="C24" s="21" cm="1">
        <f t="array" ref="C24">_xll.XLT.Ref.FLASH.TX($C$2,B24,0.5,"P",$C$3)</f>
        <v>7.4794746271153443</v>
      </c>
    </row>
    <row r="25" spans="2:3" x14ac:dyDescent="0.35">
      <c r="B25" s="21">
        <v>180.5308275862069</v>
      </c>
      <c r="C25" s="21" cm="1">
        <f t="array" ref="C25">_xll.XLT.Ref.FLASH.TX($C$2,B25,0.5,"P",$C$3)</f>
        <v>10.151126038747604</v>
      </c>
    </row>
    <row r="26" spans="2:3" x14ac:dyDescent="0.35">
      <c r="B26" s="21">
        <v>193.42517241379309</v>
      </c>
      <c r="C26" s="21" cm="1">
        <f t="array" ref="C26">_xll.XLT.Ref.FLASH.TX($C$2,B26,0.5,"P",$C$3)</f>
        <v>13.522786078868224</v>
      </c>
    </row>
    <row r="27" spans="2:3" x14ac:dyDescent="0.35">
      <c r="B27" s="21">
        <v>206.31951724137929</v>
      </c>
      <c r="C27" s="21" cm="1">
        <f t="array" ref="C27">_xll.XLT.Ref.FLASH.TX($C$2,B27,0.5,"P",$C$3)</f>
        <v>17.712974127774867</v>
      </c>
    </row>
    <row r="28" spans="2:3" x14ac:dyDescent="0.35">
      <c r="B28" s="21">
        <v>219.21386206896548</v>
      </c>
      <c r="C28" s="21" cm="1">
        <f t="array" ref="C28">_xll.XLT.Ref.FLASH.TX($C$2,B28,0.5,"P",$C$3)</f>
        <v>22.849144662143537</v>
      </c>
    </row>
    <row r="29" spans="2:3" x14ac:dyDescent="0.35">
      <c r="B29" s="21">
        <v>232.10820689655168</v>
      </c>
      <c r="C29" s="21" cm="1">
        <f t="array" ref="C29">_xll.XLT.Ref.FLASH.TX($C$2,B29,0.5,"P",$C$3)</f>
        <v>29.067546306518839</v>
      </c>
    </row>
    <row r="30" spans="2:3" x14ac:dyDescent="0.35">
      <c r="B30" s="21">
        <v>245.00255172413787</v>
      </c>
      <c r="C30" s="21" cm="1">
        <f t="array" ref="C30">_xll.XLT.Ref.FLASH.TX($C$2,B30,0.5,"P",$C$3)</f>
        <v>36.513284600192186</v>
      </c>
    </row>
    <row r="31" spans="2:3" x14ac:dyDescent="0.35">
      <c r="B31" s="21">
        <v>257.89689655172407</v>
      </c>
      <c r="C31" s="21" cm="1">
        <f t="array" ref="C31">_xll.XLT.Ref.FLASH.TX($C$2,B31,0.5,"P",$C$3)</f>
        <v>45.340692582821504</v>
      </c>
    </row>
    <row r="32" spans="2:3" x14ac:dyDescent="0.35">
      <c r="B32" s="21">
        <v>270.79124137931029</v>
      </c>
      <c r="C32" s="21" cm="1">
        <f t="array" ref="C32">_xll.XLT.Ref.FLASH.TX($C$2,B32,0.5,"P",$C$3)</f>
        <v>55.714155112808903</v>
      </c>
    </row>
    <row r="33" spans="2:3" x14ac:dyDescent="0.35">
      <c r="B33" s="21">
        <v>283.68558620689652</v>
      </c>
      <c r="C33" s="21" cm="1">
        <f t="array" ref="C33">_xll.XLT.Ref.FLASH.TX($C$2,B33,0.5,"P",$C$3)</f>
        <v>67.809606579384564</v>
      </c>
    </row>
    <row r="34" spans="2:3" x14ac:dyDescent="0.35">
      <c r="B34" s="21">
        <v>296.57993103448274</v>
      </c>
      <c r="C34" s="21" cm="1">
        <f t="array" ref="C34">_xll.XLT.Ref.FLASH.TX($C$2,B34,0.5,"P",$C$3)</f>
        <v>81.817052457465778</v>
      </c>
    </row>
    <row r="35" spans="2:3" x14ac:dyDescent="0.35">
      <c r="B35" s="21">
        <v>309.47427586206896</v>
      </c>
      <c r="C35" s="21" cm="1">
        <f t="array" ref="C35">_xll.XLT.Ref.FLASH.TX($C$2,B35,0.5,"P",$C$3)</f>
        <v>97.944714966927918</v>
      </c>
    </row>
    <row r="36" spans="2:3" x14ac:dyDescent="0.35">
      <c r="B36" s="21">
        <v>322.36862068965519</v>
      </c>
      <c r="C36" s="21" cm="1">
        <f t="array" ref="C36">_xll.XLT.Ref.FLASH.TX($C$2,B36,0.5,"P",$C$3)</f>
        <v>116.4259400636639</v>
      </c>
    </row>
    <row r="37" spans="2:3" x14ac:dyDescent="0.35">
      <c r="B37" s="21">
        <v>335.26296551724141</v>
      </c>
      <c r="C37" s="21" cm="1">
        <f t="array" ref="C37">_xll.XLT.Ref.FLASH.TX($C$2,B37,0.5,"P",$C$3)</f>
        <v>137.53128421073106</v>
      </c>
    </row>
    <row r="38" spans="2:3" x14ac:dyDescent="0.35">
      <c r="B38" s="21">
        <v>348.15731034482764</v>
      </c>
      <c r="C38" s="21" cm="1">
        <f t="array" ref="C38">_xll.XLT.Ref.FLASH.TX($C$2,B38,0.5,"P",$C$3)</f>
        <v>161.59109724160965</v>
      </c>
    </row>
    <row r="39" spans="2:3" x14ac:dyDescent="0.35">
      <c r="B39" s="21">
        <v>361.05165517241386</v>
      </c>
      <c r="C39" s="21" cm="1">
        <f t="array" ref="C39">_xll.XLT.Ref.FLASH.TX($C$2,B39,0.5,"P",$C$3)</f>
        <v>189.03898353208407</v>
      </c>
    </row>
    <row r="40" spans="2:3" x14ac:dyDescent="0.35">
      <c r="B40" s="21">
        <v>373.94600000000008</v>
      </c>
      <c r="C40" s="21" cm="1">
        <f t="array" ref="C40">_xll.XLT.Ref.FLASH.TX($C$2,B40,0.5,"P",$C$3)</f>
        <v>220.6400000000115</v>
      </c>
    </row>
    <row r="41" spans="2:3" x14ac:dyDescent="0.35"/>
    <row r="42" spans="2:3" x14ac:dyDescent="0.35"/>
    <row r="43" spans="2:3" x14ac:dyDescent="0.35"/>
    <row r="44" spans="2:3" x14ac:dyDescent="0.35"/>
    <row r="45" spans="2:3" x14ac:dyDescent="0.35"/>
    <row r="49" s="1" customFormat="1" hidden="1" x14ac:dyDescent="0.35"/>
    <row r="50" s="1" customFormat="1" hidden="1" x14ac:dyDescent="0.35"/>
    <row r="51" s="1" customFormat="1" hidden="1" x14ac:dyDescent="0.35"/>
  </sheetData>
  <sheetProtection sheet="1" objects="1" scenarios="1"/>
  <dataValidations count="2">
    <dataValidation type="list" allowBlank="1" showInputMessage="1" showErrorMessage="1" sqref="C2" xr:uid="{0C99DFB3-A6C3-44F5-81D3-413EA10B9CB5}">
      <formula1>"WATER,AMMONIA,CO2,R134A,R123,R32,OXYGEN,NITROGEN,METHANE,BUTANE"</formula1>
    </dataValidation>
    <dataValidation type="list" allowBlank="1" showInputMessage="1" showErrorMessage="1" sqref="C3" xr:uid="{19F9AA19-5B3E-4552-AC7B-39152EC4DC17}">
      <formula1>"SI,METRIC,IMPERIAL"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AD5E2-3D00-49A1-A46C-87B0D825102F}">
  <dimension ref="A1:U100"/>
  <sheetViews>
    <sheetView showGridLines="0" zoomScale="115" zoomScaleNormal="115" workbookViewId="0">
      <selection activeCell="E11" sqref="E11:E70"/>
    </sheetView>
  </sheetViews>
  <sheetFormatPr defaultColWidth="0" defaultRowHeight="14.5" zeroHeight="1" x14ac:dyDescent="0.35"/>
  <cols>
    <col min="1" max="1" width="2.6328125" style="1" customWidth="1"/>
    <col min="2" max="2" width="8.7265625" style="1" customWidth="1"/>
    <col min="3" max="4" width="12.6328125" style="1" customWidth="1"/>
    <col min="5" max="19" width="8.7265625" style="1" customWidth="1"/>
    <col min="20" max="20" width="11.81640625" style="1" customWidth="1"/>
    <col min="21" max="21" width="2.6328125" style="1" customWidth="1"/>
    <col min="22" max="16384" width="8.7265625" style="1" hidden="1"/>
  </cols>
  <sheetData>
    <row r="1" spans="2:7" x14ac:dyDescent="0.35"/>
    <row r="2" spans="2:7" x14ac:dyDescent="0.35">
      <c r="B2" s="1" t="s">
        <v>78</v>
      </c>
      <c r="C2" s="24" t="s">
        <v>0</v>
      </c>
    </row>
    <row r="3" spans="2:7" x14ac:dyDescent="0.35">
      <c r="B3" s="1" t="s">
        <v>79</v>
      </c>
      <c r="C3" s="24" t="s">
        <v>15</v>
      </c>
    </row>
    <row r="4" spans="2:7" x14ac:dyDescent="0.35"/>
    <row r="5" spans="2:7" x14ac:dyDescent="0.35">
      <c r="C5" s="1" t="s">
        <v>69</v>
      </c>
      <c r="D5" s="1" t="s">
        <v>70</v>
      </c>
      <c r="E5" s="1" t="s">
        <v>71</v>
      </c>
      <c r="G5" s="1" t="str">
        <f>"Saturation Curve ("&amp;C2&amp;")"</f>
        <v>Saturation Curve (WATER)</v>
      </c>
    </row>
    <row r="6" spans="2:7" x14ac:dyDescent="0.35">
      <c r="B6" s="1" t="s">
        <v>10</v>
      </c>
      <c r="C6" s="1" cm="1">
        <f t="array" ref="C6">_xll.XLT.CONSTANTS(C2,"PTRIP",$C$3)</f>
        <v>8.8713028820072398E-2</v>
      </c>
      <c r="D6" s="1" cm="1">
        <f t="array" ref="D6">_xll.XLT.CONSTANTS(C2,"PCRIT",$C$3)</f>
        <v>3200.11265343785</v>
      </c>
      <c r="E6" s="1" t="str" cm="1">
        <f t="array" ref="E6">_xll.XLT.UNITS(B6,$C$3)</f>
        <v>psi</v>
      </c>
      <c r="G6" s="1" t="str">
        <f>"Pressure ["&amp;E6&amp;"]"</f>
        <v>Pressure [psi]</v>
      </c>
    </row>
    <row r="7" spans="2:7" x14ac:dyDescent="0.35">
      <c r="B7" s="1" t="s">
        <v>12</v>
      </c>
      <c r="C7" s="1" cm="1">
        <f t="array" ref="C7">_xll.XLT.CONSTANTS(C2,"TTRIP",$C$3)</f>
        <v>32.017999999999972</v>
      </c>
      <c r="D7" s="1" cm="1">
        <f t="array" ref="D7">_xll.XLT.CONSTANTS(C2,"TCRIT",$C$3)</f>
        <v>705.10279999999989</v>
      </c>
      <c r="E7" s="1" t="str" cm="1">
        <f t="array" ref="E7">_xll.XLT.UNITS(B7,$C$3)</f>
        <v>°F</v>
      </c>
    </row>
    <row r="8" spans="2:7" x14ac:dyDescent="0.35">
      <c r="B8" s="1" t="s">
        <v>16</v>
      </c>
      <c r="E8" s="1" t="str" cm="1">
        <f t="array" ref="E8">_xll.XLT.UNITS(B8,$C$3)</f>
        <v>Btu/lb</v>
      </c>
      <c r="G8" s="1" t="str">
        <f>"Enthalpy ["&amp;E8&amp;"]"</f>
        <v>Enthalpy [Btu/lb]</v>
      </c>
    </row>
    <row r="9" spans="2:7" x14ac:dyDescent="0.35">
      <c r="B9" s="32" t="s">
        <v>80</v>
      </c>
      <c r="C9" s="32"/>
      <c r="D9" s="32" t="s">
        <v>81</v>
      </c>
      <c r="E9" s="32"/>
    </row>
    <row r="10" spans="2:7" x14ac:dyDescent="0.35">
      <c r="B10" s="1" t="s">
        <v>10</v>
      </c>
      <c r="C10" s="1" t="s">
        <v>72</v>
      </c>
      <c r="D10" s="1" t="s">
        <v>10</v>
      </c>
      <c r="E10" s="1" t="s">
        <v>72</v>
      </c>
    </row>
    <row r="11" spans="2:7" x14ac:dyDescent="0.35">
      <c r="B11" s="21" cm="1">
        <f t="array" ref="B11:B70">_xlfn.SEQUENCE(60, 1, $C$6, ($D$6-$C$6) / (60 - 1))</f>
        <v>8.8713028820072398E-2</v>
      </c>
      <c r="C11" s="1" cm="1">
        <f t="array" ref="C11">_xll.XLT.REF.FLASH.PX($C$2,B11,0,"H",$C$3)</f>
        <v>2.659299000220284E-4</v>
      </c>
      <c r="D11" s="21" cm="1">
        <f t="array" ref="D11:D70">_xlfn.SEQUENCE(60, 1, $C$6, ($D$6-$C$6) / (60 - 1))</f>
        <v>8.8713028820072398E-2</v>
      </c>
      <c r="E11" s="1" cm="1">
        <f t="array" ref="E11">_xll.XLT.REF.FLASH.PX($C$2,B11,1,"H",$C$3)</f>
        <v>1075.1999968612945</v>
      </c>
    </row>
    <row r="12" spans="2:7" x14ac:dyDescent="0.35">
      <c r="B12" s="21">
        <v>54.326406934057864</v>
      </c>
      <c r="C12" s="1" cm="1">
        <f t="array" ref="C12">_xll.XLT.REF.FLASH.PX($C$2,B12,0,"H",$C$3)</f>
        <v>255.60996389487411</v>
      </c>
      <c r="D12" s="21">
        <v>54.326406934057864</v>
      </c>
      <c r="E12" s="1" cm="1">
        <f t="array" ref="E12">_xll.XLT.REF.FLASH.PX($C$2,B12,1,"H",$C$3)</f>
        <v>1175.864243473037</v>
      </c>
    </row>
    <row r="13" spans="2:7" x14ac:dyDescent="0.35">
      <c r="B13" s="21">
        <v>108.56410083929566</v>
      </c>
      <c r="C13" s="1" cm="1">
        <f t="array" ref="C13">_xll.XLT.REF.FLASH.PX($C$2,B13,0,"H",$C$3)</f>
        <v>304.76484116322757</v>
      </c>
      <c r="D13" s="21">
        <v>108.56410083929566</v>
      </c>
      <c r="E13" s="1" cm="1">
        <f t="array" ref="E13">_xll.XLT.REF.FLASH.PX($C$2,B13,1,"H",$C$3)</f>
        <v>1188.9774181976825</v>
      </c>
    </row>
    <row r="14" spans="2:7" x14ac:dyDescent="0.35">
      <c r="B14" s="21">
        <v>162.80179474453345</v>
      </c>
      <c r="C14" s="1" cm="1">
        <f t="array" ref="C14">_xll.XLT.REF.FLASH.PX($C$2,B14,0,"H",$C$3)</f>
        <v>337.4958062511833</v>
      </c>
      <c r="D14" s="21">
        <v>162.80179474453345</v>
      </c>
      <c r="E14" s="1" cm="1">
        <f t="array" ref="E14">_xll.XLT.REF.FLASH.PX($C$2,B14,1,"H",$C$3)</f>
        <v>1195.7780901203539</v>
      </c>
    </row>
    <row r="15" spans="2:7" x14ac:dyDescent="0.35">
      <c r="B15" s="21">
        <v>217.03948864977124</v>
      </c>
      <c r="C15" s="1" cm="1">
        <f t="array" ref="C15">_xll.XLT.REF.FLASH.PX($C$2,B15,0,"H",$C$3)</f>
        <v>362.87566210679273</v>
      </c>
      <c r="D15" s="21">
        <v>217.03948864977124</v>
      </c>
      <c r="E15" s="1" cm="1">
        <f t="array" ref="E15">_xll.XLT.REF.FLASH.PX($C$2,B15,1,"H",$C$3)</f>
        <v>1199.8646847367988</v>
      </c>
    </row>
    <row r="16" spans="2:7" x14ac:dyDescent="0.35">
      <c r="B16" s="21">
        <v>271.27718255500906</v>
      </c>
      <c r="C16" s="1" cm="1">
        <f t="array" ref="C16">_xll.XLT.REF.FLASH.PX($C$2,B16,0,"H",$C$3)</f>
        <v>383.97964559353056</v>
      </c>
      <c r="D16" s="21">
        <v>271.27718255500906</v>
      </c>
      <c r="E16" s="1" cm="1">
        <f t="array" ref="E16">_xll.XLT.REF.FLASH.PX($C$2,B16,1,"H",$C$3)</f>
        <v>1202.4159288613098</v>
      </c>
    </row>
    <row r="17" spans="2:5" x14ac:dyDescent="0.35">
      <c r="B17" s="21">
        <v>325.51487646024685</v>
      </c>
      <c r="C17" s="1" cm="1">
        <f t="array" ref="C17">_xll.XLT.REF.FLASH.PX($C$2,B17,0,"H",$C$3)</f>
        <v>402.2532220282547</v>
      </c>
      <c r="D17" s="21">
        <v>325.51487646024685</v>
      </c>
      <c r="E17" s="1" cm="1">
        <f t="array" ref="E17">_xll.XLT.REF.FLASH.PX($C$2,B17,1,"H",$C$3)</f>
        <v>1203.9699405276774</v>
      </c>
    </row>
    <row r="18" spans="2:5" x14ac:dyDescent="0.35">
      <c r="B18" s="21">
        <v>379.75257036548464</v>
      </c>
      <c r="C18" s="1" cm="1">
        <f t="array" ref="C18">_xll.XLT.REF.FLASH.PX($C$2,B18,0,"H",$C$3)</f>
        <v>418.50061527549485</v>
      </c>
      <c r="D18" s="21">
        <v>379.75257036548464</v>
      </c>
      <c r="E18" s="1" cm="1">
        <f t="array" ref="E18">_xll.XLT.REF.FLASH.PX($C$2,B18,1,"H",$C$3)</f>
        <v>1204.8183365195562</v>
      </c>
    </row>
    <row r="19" spans="2:5" x14ac:dyDescent="0.35">
      <c r="B19" s="21">
        <v>433.99026427072243</v>
      </c>
      <c r="C19" s="1" cm="1">
        <f t="array" ref="C19">_xll.XLT.REF.FLASH.PX($C$2,B19,0,"H",$C$3)</f>
        <v>433.21901751979044</v>
      </c>
      <c r="D19" s="21">
        <v>433.99026427072243</v>
      </c>
      <c r="E19" s="1" cm="1">
        <f t="array" ref="E19">_xll.XLT.REF.FLASH.PX($C$2,B19,1,"H",$C$3)</f>
        <v>1205.1370179763137</v>
      </c>
    </row>
    <row r="20" spans="2:5" x14ac:dyDescent="0.35">
      <c r="B20" s="21">
        <v>488.22795817596023</v>
      </c>
      <c r="C20" s="1" cm="1">
        <f t="array" ref="C20">_xll.XLT.REF.FLASH.PX($C$2,B20,0,"H",$C$3)</f>
        <v>446.73900933451119</v>
      </c>
      <c r="D20" s="21">
        <v>488.22795817596023</v>
      </c>
      <c r="E20" s="1" cm="1">
        <f t="array" ref="E20">_xll.XLT.REF.FLASH.PX($C$2,B20,1,"H",$C$3)</f>
        <v>1205.0401970391677</v>
      </c>
    </row>
    <row r="21" spans="2:5" x14ac:dyDescent="0.35">
      <c r="B21" s="21">
        <v>542.46565208119796</v>
      </c>
      <c r="C21" s="1" cm="1">
        <f t="array" ref="C21">_xll.XLT.REF.FLASH.PX($C$2,B21,0,"H",$C$3)</f>
        <v>459.29247497819892</v>
      </c>
      <c r="D21" s="21">
        <v>542.46565208119796</v>
      </c>
      <c r="E21" s="1" cm="1">
        <f t="array" ref="E21">_xll.XLT.REF.FLASH.PX($C$2,B21,1,"H",$C$3)</f>
        <v>1204.6061218793025</v>
      </c>
    </row>
    <row r="22" spans="2:5" x14ac:dyDescent="0.35">
      <c r="B22" s="21">
        <v>596.70334598643581</v>
      </c>
      <c r="C22" s="1" cm="1">
        <f t="array" ref="C22">_xll.XLT.REF.FLASH.PX($C$2,B22,0,"H",$C$3)</f>
        <v>471.04889897142624</v>
      </c>
      <c r="D22" s="21">
        <v>596.70334598643581</v>
      </c>
      <c r="E22" s="1" cm="1">
        <f t="array" ref="E22">_xll.XLT.REF.FLASH.PX($C$2,B22,1,"H",$C$3)</f>
        <v>1203.8906258245822</v>
      </c>
    </row>
    <row r="23" spans="2:5" x14ac:dyDescent="0.35">
      <c r="B23" s="21">
        <v>650.94103989167365</v>
      </c>
      <c r="C23" s="1" cm="1">
        <f t="array" ref="C23">_xll.XLT.REF.FLASH.PX($C$2,B23,0,"H",$C$3)</f>
        <v>482.13627457464139</v>
      </c>
      <c r="D23" s="21">
        <v>650.94103989167365</v>
      </c>
      <c r="E23" s="1" cm="1">
        <f t="array" ref="E23">_xll.XLT.REF.FLASH.PX($C$2,B23,1,"H",$C$3)</f>
        <v>1202.9348247100538</v>
      </c>
    </row>
    <row r="24" spans="2:5" x14ac:dyDescent="0.35">
      <c r="B24" s="21">
        <v>705.1787337969115</v>
      </c>
      <c r="C24" s="1" cm="1">
        <f t="array" ref="C24">_xll.XLT.REF.FLASH.PX($C$2,B24,0,"H",$C$3)</f>
        <v>492.65387447895415</v>
      </c>
      <c r="D24" s="21">
        <v>705.1787337969115</v>
      </c>
      <c r="E24" s="1" cm="1">
        <f t="array" ref="E24">_xll.XLT.REF.FLASH.PX($C$2,B24,1,"H",$C$3)</f>
        <v>1201.7697559062888</v>
      </c>
    </row>
    <row r="25" spans="2:5" x14ac:dyDescent="0.35">
      <c r="B25" s="21">
        <v>759.41642770214935</v>
      </c>
      <c r="C25" s="1" cm="1">
        <f t="array" ref="C25">_xll.XLT.REF.FLASH.PX($C$2,B25,0,"H",$C$3)</f>
        <v>502.68042742967896</v>
      </c>
      <c r="D25" s="21">
        <v>759.41642770214935</v>
      </c>
      <c r="E25" s="1" cm="1">
        <f t="array" ref="E25">_xll.XLT.REF.FLASH.PX($C$2,B25,1,"H",$C$3)</f>
        <v>1200.4193102314835</v>
      </c>
    </row>
    <row r="26" spans="2:5" x14ac:dyDescent="0.35">
      <c r="B26" s="21">
        <v>813.6541216073872</v>
      </c>
      <c r="C26" s="1" cm="1">
        <f t="array" ref="C26">_xll.XLT.REF.FLASH.PX($C$2,B26,0,"H",$C$3)</f>
        <v>512.27956058752159</v>
      </c>
      <c r="D26" s="21">
        <v>813.6541216073872</v>
      </c>
      <c r="E26" s="1" cm="1">
        <f t="array" ref="E26">_xll.XLT.REF.FLASH.PX($C$2,B26,1,"H",$C$3)</f>
        <v>1198.9021588748963</v>
      </c>
    </row>
    <row r="27" spans="2:5" x14ac:dyDescent="0.35">
      <c r="B27" s="21">
        <v>867.89181551262504</v>
      </c>
      <c r="C27" s="1" cm="1">
        <f t="array" ref="C27">_xll.XLT.REF.FLASH.PX($C$2,B27,0,"H",$C$3)</f>
        <v>521.50354184697653</v>
      </c>
      <c r="D27" s="21">
        <v>867.89181551262504</v>
      </c>
      <c r="E27" s="1" cm="1">
        <f t="array" ref="E27">_xll.XLT.REF.FLASH.PX($C$2,B27,1,"H",$C$3)</f>
        <v>1197.2330619372326</v>
      </c>
    </row>
    <row r="28" spans="2:5" x14ac:dyDescent="0.35">
      <c r="B28" s="21">
        <v>922.12950941786289</v>
      </c>
      <c r="C28" s="1" cm="1">
        <f t="array" ref="C28">_xll.XLT.REF.FLASH.PX($C$2,B28,0,"H",$C$3)</f>
        <v>530.39592556636114</v>
      </c>
      <c r="D28" s="21">
        <v>922.12950941786289</v>
      </c>
      <c r="E28" s="1" cm="1">
        <f t="array" ref="E28">_xll.XLT.REF.FLASH.PX($C$2,B28,1,"H",$C$3)</f>
        <v>1195.4237819103489</v>
      </c>
    </row>
    <row r="29" spans="2:5" x14ac:dyDescent="0.35">
      <c r="B29" s="21">
        <v>976.36720332310074</v>
      </c>
      <c r="C29" s="1" cm="1">
        <f t="array" ref="C29">_xll.XLT.REF.FLASH.PX($C$2,B29,0,"H",$C$3)</f>
        <v>538.99346842015223</v>
      </c>
      <c r="D29" s="21">
        <v>976.36720332310074</v>
      </c>
      <c r="E29" s="1" cm="1">
        <f t="array" ref="E29">_xll.XLT.REF.FLASH.PX($C$2,B29,1,"H",$C$3)</f>
        <v>1193.4837364325288</v>
      </c>
    </row>
    <row r="30" spans="2:5" x14ac:dyDescent="0.35">
      <c r="B30" s="21">
        <v>1030.6048972283386</v>
      </c>
      <c r="C30" s="1" cm="1">
        <f t="array" ref="C30">_xll.XLT.REF.FLASH.PX($C$2,B30,0,"H",$C$3)</f>
        <v>547.3275461272458</v>
      </c>
      <c r="D30" s="21">
        <v>1030.6048972283386</v>
      </c>
      <c r="E30" s="1" cm="1">
        <f t="array" ref="E30">_xll.XLT.REF.FLASH.PX($C$2,B30,1,"H",$C$3)</f>
        <v>1191.4204739952977</v>
      </c>
    </row>
    <row r="31" spans="2:5" x14ac:dyDescent="0.35">
      <c r="B31" s="21">
        <v>1084.8425911335764</v>
      </c>
      <c r="C31" s="1" cm="1">
        <f t="array" ref="C31">_xll.XLT.REF.FLASH.PX($C$2,B31,0,"H",$C$3)</f>
        <v>555.42522071710914</v>
      </c>
      <c r="D31" s="21">
        <v>1084.8425911335764</v>
      </c>
      <c r="E31" s="1" cm="1">
        <f t="array" ref="E31">_xll.XLT.REF.FLASH.PX($C$2,B31,1,"H",$C$3)</f>
        <v>1189.2400263293368</v>
      </c>
    </row>
    <row r="32" spans="2:5" x14ac:dyDescent="0.35">
      <c r="B32" s="21">
        <v>1139.0802850388143</v>
      </c>
      <c r="C32" s="1" cm="1">
        <f t="array" ref="C32">_xll.XLT.REF.FLASH.PX($C$2,B32,0,"H",$C$3)</f>
        <v>563.31005801894378</v>
      </c>
      <c r="D32" s="21">
        <v>1139.0802850388143</v>
      </c>
      <c r="E32" s="1" cm="1">
        <f t="array" ref="E32">_xll.XLT.REF.FLASH.PX($C$2,B32,1,"H",$C$3)</f>
        <v>1186.9471728948267</v>
      </c>
    </row>
    <row r="33" spans="2:5" x14ac:dyDescent="0.35">
      <c r="B33" s="21">
        <v>1193.3179789440521</v>
      </c>
      <c r="C33" s="1" cm="1">
        <f t="array" ref="C33">_xll.XLT.REF.FLASH.PX($C$2,B33,0,"H",$C$3)</f>
        <v>571.00276335896694</v>
      </c>
      <c r="D33" s="21">
        <v>1193.3179789440521</v>
      </c>
      <c r="E33" s="1" cm="1">
        <f t="array" ref="E33">_xll.XLT.REF.FLASH.PX($C$2,B33,1,"H",$C$3)</f>
        <v>1184.5456413791408</v>
      </c>
    </row>
    <row r="34" spans="2:5" x14ac:dyDescent="0.35">
      <c r="B34" s="21">
        <v>1247.55567284929</v>
      </c>
      <c r="C34" s="1" cm="1">
        <f t="array" ref="C34">_xll.XLT.REF.FLASH.PX($C$2,B34,0,"H",$C$3)</f>
        <v>578.52168282962077</v>
      </c>
      <c r="D34" s="21">
        <v>1247.55567284929</v>
      </c>
      <c r="E34" s="1" cm="1">
        <f t="array" ref="E34">_xll.XLT.REF.FLASH.PX($C$2,B34,1,"H",$C$3)</f>
        <v>1182.0382606517246</v>
      </c>
    </row>
    <row r="35" spans="2:5" x14ac:dyDescent="0.35">
      <c r="B35" s="21">
        <v>1301.7933667545278</v>
      </c>
      <c r="C35" s="1" cm="1">
        <f t="array" ref="C35">_xll.XLT.REF.FLASH.PX($C$2,B35,0,"H",$C$3)</f>
        <v>585.8832037820174</v>
      </c>
      <c r="D35" s="21">
        <v>1301.7933667545278</v>
      </c>
      <c r="E35" s="1" cm="1">
        <f t="array" ref="E35">_xll.XLT.REF.FLASH.PX($C$2,B35,1,"H",$C$3)</f>
        <v>1179.4270776830581</v>
      </c>
    </row>
    <row r="36" spans="2:5" x14ac:dyDescent="0.35">
      <c r="B36" s="21">
        <v>1356.0310606597657</v>
      </c>
      <c r="C36" s="1" cm="1">
        <f t="array" ref="C36">_xll.XLT.REF.FLASH.PX($C$2,B36,0,"H",$C$3)</f>
        <v>593.10207889552771</v>
      </c>
      <c r="D36" s="21">
        <v>1356.0310606597657</v>
      </c>
      <c r="E36" s="1" cm="1">
        <f t="array" ref="E36">_xll.XLT.REF.FLASH.PX($C$2,B36,1,"H",$C$3)</f>
        <v>1176.7134465782888</v>
      </c>
    </row>
    <row r="37" spans="2:5" x14ac:dyDescent="0.35">
      <c r="B37" s="21">
        <v>1410.2687545650035</v>
      </c>
      <c r="C37" s="1" cm="1">
        <f t="array" ref="C37">_xll.XLT.REF.FLASH.PX($C$2,B37,0,"H",$C$3)</f>
        <v>600.19169177354649</v>
      </c>
      <c r="D37" s="21">
        <v>1410.2687545650035</v>
      </c>
      <c r="E37" s="1" cm="1">
        <f t="array" ref="E37">_xll.XLT.REF.FLASH.PX($C$2,B37,1,"H",$C$3)</f>
        <v>1173.8980955434572</v>
      </c>
    </row>
    <row r="38" spans="2:5" x14ac:dyDescent="0.35">
      <c r="B38" s="21">
        <v>1464.5064484702414</v>
      </c>
      <c r="C38" s="1" cm="1">
        <f t="array" ref="C38">_xll.XLT.REF.FLASH.PX($C$2,B38,0,"H",$C$3)</f>
        <v>607.16427754425297</v>
      </c>
      <c r="D38" s="21">
        <v>1464.5064484702414</v>
      </c>
      <c r="E38" s="1" cm="1">
        <f t="array" ref="E38">_xll.XLT.REF.FLASH.PX($C$2,B38,1,"H",$C$3)</f>
        <v>1170.9811759419895</v>
      </c>
    </row>
    <row r="39" spans="2:5" x14ac:dyDescent="0.35">
      <c r="B39" s="21">
        <v>1518.7441423754792</v>
      </c>
      <c r="C39" s="1" cm="1">
        <f t="array" ref="C39">_xll.XLT.REF.FLASH.PX($C$2,B39,0,"H",$C$3)</f>
        <v>614.03110880369479</v>
      </c>
      <c r="D39" s="21">
        <v>1518.7441423754792</v>
      </c>
      <c r="E39" s="1" cm="1">
        <f t="array" ref="E39">_xll.XLT.REF.FLASH.PX($C$2,B39,1,"H",$C$3)</f>
        <v>1167.9622963853396</v>
      </c>
    </row>
    <row r="40" spans="2:5" x14ac:dyDescent="0.35">
      <c r="B40" s="21">
        <v>1572.9818362807171</v>
      </c>
      <c r="C40" s="1" cm="1">
        <f t="array" ref="C40">_xll.XLT.REF.FLASH.PX($C$2,B40,0,"H",$C$3)</f>
        <v>620.80265501840279</v>
      </c>
      <c r="D40" s="21">
        <v>1572.9818362807171</v>
      </c>
      <c r="E40" s="1" cm="1">
        <f t="array" ref="E40">_xll.XLT.REF.FLASH.PX($C$2,B40,1,"H",$C$3)</f>
        <v>1164.840543885841</v>
      </c>
    </row>
    <row r="41" spans="2:5" x14ac:dyDescent="0.35">
      <c r="B41" s="21">
        <v>1627.2195301859549</v>
      </c>
      <c r="C41" s="1" cm="1">
        <f t="array" ref="C41">_xll.XLT.REF.FLASH.PX($C$2,B41,0,"H",$C$3)</f>
        <v>627.48872195562569</v>
      </c>
      <c r="D41" s="21">
        <v>1627.2195301859549</v>
      </c>
      <c r="E41" s="1" cm="1">
        <f t="array" ref="E41">_xll.XLT.REF.FLASH.PX($C$2,B41,1,"H",$C$3)</f>
        <v>1161.6144933804053</v>
      </c>
    </row>
    <row r="42" spans="2:5" x14ac:dyDescent="0.35">
      <c r="B42" s="21">
        <v>1681.4572240911928</v>
      </c>
      <c r="C42" s="1" cm="1">
        <f t="array" ref="C42">_xll.XLT.REF.FLASH.PX($C$2,B42,0,"H",$C$3)</f>
        <v>634.09857664211575</v>
      </c>
      <c r="D42" s="21">
        <v>1681.4572240911928</v>
      </c>
      <c r="E42" s="1" cm="1">
        <f t="array" ref="E42">_xll.XLT.REF.FLASH.PX($C$2,B42,1,"H",$C$3)</f>
        <v>1158.2822063391718</v>
      </c>
    </row>
    <row r="43" spans="2:5" x14ac:dyDescent="0.35">
      <c r="B43" s="21">
        <v>1735.6949179964306</v>
      </c>
      <c r="C43" s="1" cm="1">
        <f t="array" ref="C43">_xll.XLT.REF.FLASH.PX($C$2,B43,0,"H",$C$3)</f>
        <v>640.64106266983867</v>
      </c>
      <c r="D43" s="21">
        <v>1735.6949179964306</v>
      </c>
      <c r="E43" s="1" cm="1">
        <f t="array" ref="E43">_xll.XLT.REF.FLASH.PX($C$2,B43,1,"H",$C$3)</f>
        <v>1154.8412186489265</v>
      </c>
    </row>
    <row r="44" spans="2:5" x14ac:dyDescent="0.35">
      <c r="B44" s="21">
        <v>1789.9326119016685</v>
      </c>
      <c r="C44" s="1" cm="1">
        <f t="array" ref="C44">_xll.XLT.REF.FLASH.PX($C$2,B44,0,"H",$C$3)</f>
        <v>647.12471011056823</v>
      </c>
      <c r="D44" s="21">
        <v>1789.9326119016685</v>
      </c>
      <c r="E44" s="1" cm="1">
        <f t="array" ref="E44">_xll.XLT.REF.FLASH.PX($C$2,B44,1,"H",$C$3)</f>
        <v>1151.2885174632045</v>
      </c>
    </row>
    <row r="45" spans="2:5" hidden="1" x14ac:dyDescent="0.35">
      <c r="B45" s="21">
        <v>1844.1703058069063</v>
      </c>
      <c r="C45" s="1" cm="1">
        <f t="array" ref="C45">_xll.XLT.REF.FLASH.PX($C$2,B45,0,"H",$C$3)</f>
        <v>653.55784452984369</v>
      </c>
      <c r="D45" s="21">
        <v>1844.1703058069063</v>
      </c>
      <c r="E45" s="1" cm="1">
        <f t="array" ref="E45">_xll.XLT.REF.FLASH.PX($C$2,B45,1,"H",$C$3)</f>
        <v>1147.6205061985852</v>
      </c>
    </row>
    <row r="46" spans="2:5" hidden="1" x14ac:dyDescent="0.35">
      <c r="B46" s="21">
        <v>1898.4079997121441</v>
      </c>
      <c r="C46" s="1" cm="1">
        <f t="array" ref="C46">_xll.XLT.REF.FLASH.PX($C$2,B46,0,"H",$C$3)</f>
        <v>659.94869878997474</v>
      </c>
      <c r="D46" s="21">
        <v>1898.4079997121441</v>
      </c>
      <c r="E46" s="1" cm="1">
        <f t="array" ref="E46">_xll.XLT.REF.FLASH.PX($C$2,B46,1,"H",$C$3)</f>
        <v>1143.8329562879658</v>
      </c>
    </row>
    <row r="47" spans="2:5" hidden="1" x14ac:dyDescent="0.35">
      <c r="B47" s="21">
        <v>1952.645693617382</v>
      </c>
      <c r="C47" s="1" cm="1">
        <f t="array" ref="C47">_xll.XLT.REF.FLASH.PX($C$2,B47,0,"H",$C$3)</f>
        <v>666.30553225017172</v>
      </c>
      <c r="D47" s="21">
        <v>1952.645693617382</v>
      </c>
      <c r="E47" s="1" cm="1">
        <f t="array" ref="E47">_xll.XLT.REF.FLASH.PX($C$2,B47,1,"H",$C$3)</f>
        <v>1139.9209436272126</v>
      </c>
    </row>
    <row r="48" spans="2:5" hidden="1" x14ac:dyDescent="0.35">
      <c r="B48" s="21">
        <v>2006.8833875226198</v>
      </c>
      <c r="C48" s="1" cm="1">
        <f t="array" ref="C48">_xll.XLT.REF.FLASH.PX($C$2,B48,0,"H",$C$3)</f>
        <v>672.63676165294294</v>
      </c>
      <c r="D48" s="21">
        <v>2006.8833875226198</v>
      </c>
      <c r="E48" s="1" cm="1">
        <f t="array" ref="E48">_xll.XLT.REF.FLASH.PX($C$2,B48,1,"H",$C$3)</f>
        <v>1135.8787668092946</v>
      </c>
    </row>
    <row r="49" spans="2:5" hidden="1" x14ac:dyDescent="0.35">
      <c r="B49" s="21">
        <v>2061.1210814278575</v>
      </c>
      <c r="C49" s="1" cm="1">
        <f t="array" ref="C49">_xll.XLT.REF.FLASH.PX($C$2,B49,0,"H",$C$3)</f>
        <v>678.95110847021874</v>
      </c>
      <c r="D49" s="21">
        <v>2061.1210814278575</v>
      </c>
      <c r="E49" s="1" cm="1">
        <f t="array" ref="E49">_xll.XLT.REF.FLASH.PX($C$2,B49,1,"H",$C$3)</f>
        <v>1131.6998431430229</v>
      </c>
    </row>
    <row r="50" spans="2:5" hidden="1" x14ac:dyDescent="0.35">
      <c r="B50" s="21">
        <v>2115.3587753330953</v>
      </c>
      <c r="C50" s="1" cm="1">
        <f t="array" ref="C50">_xll.XLT.REF.FLASH.PX($C$2,B50,0,"H",$C$3)</f>
        <v>685.25776781592913</v>
      </c>
      <c r="D50" s="21">
        <v>2115.3587753330953</v>
      </c>
      <c r="E50" s="1" cm="1">
        <f t="array" ref="E50">_xll.XLT.REF.FLASH.PX($C$2,B50,1,"H",$C$3)</f>
        <v>1127.3765769795523</v>
      </c>
    </row>
    <row r="51" spans="2:5" hidden="1" x14ac:dyDescent="0.35">
      <c r="B51" s="21">
        <v>2169.5964692383332</v>
      </c>
      <c r="C51" s="1" cm="1">
        <f t="array" ref="C51">_xll.XLT.REF.FLASH.PX($C$2,B51,0,"H",$C$3)</f>
        <v>691.5666044476252</v>
      </c>
      <c r="D51" s="21">
        <v>2169.5964692383332</v>
      </c>
      <c r="E51" s="1" cm="1">
        <f t="array" ref="E51">_xll.XLT.REF.FLASH.PX($C$2,B51,1,"H",$C$3)</f>
        <v>1122.9001928359085</v>
      </c>
    </row>
    <row r="52" spans="2:5" hidden="1" x14ac:dyDescent="0.35">
      <c r="B52" s="21">
        <v>2223.834163143571</v>
      </c>
      <c r="C52" s="1" cm="1">
        <f t="array" ref="C52">_xll.XLT.REF.FLASH.PX($C$2,B52,0,"H",$C$3)</f>
        <v>697.88838180507764</v>
      </c>
      <c r="D52" s="21">
        <v>2223.834163143571</v>
      </c>
      <c r="E52" s="1" cm="1">
        <f t="array" ref="E52">_xll.XLT.REF.FLASH.PX($C$2,B52,1,"H",$C$3)</f>
        <v>1118.2605229340747</v>
      </c>
    </row>
    <row r="53" spans="2:5" hidden="1" x14ac:dyDescent="0.35">
      <c r="B53" s="21">
        <v>2278.0718570488089</v>
      </c>
      <c r="C53" s="1" cm="1">
        <f t="array" ref="C53">_xll.XLT.REF.FLASH.PX($C$2,B53,0,"H",$C$3)</f>
        <v>704.2350303710283</v>
      </c>
      <c r="D53" s="21">
        <v>2278.0718570488089</v>
      </c>
      <c r="E53" s="1" cm="1">
        <f t="array" ref="E53">_xll.XLT.REF.FLASH.PX($C$2,B53,1,"H",$C$3)</f>
        <v>1113.4457346335485</v>
      </c>
    </row>
    <row r="54" spans="2:5" hidden="1" x14ac:dyDescent="0.35">
      <c r="B54" s="21">
        <v>2332.3095509540467</v>
      </c>
      <c r="C54" s="1" cm="1">
        <f t="array" ref="C54">_xll.XLT.REF.FLASH.PX($C$2,B54,0,"H",$C$3)</f>
        <v>710.61996166949245</v>
      </c>
      <c r="D54" s="21">
        <v>2332.3095509540467</v>
      </c>
      <c r="E54" s="1" cm="1">
        <f t="array" ref="E54">_xll.XLT.REF.FLASH.PX($C$2,B54,1,"H",$C$3)</f>
        <v>1108.4419771323692</v>
      </c>
    </row>
    <row r="55" spans="2:5" hidden="1" x14ac:dyDescent="0.35">
      <c r="B55" s="21">
        <v>2386.5472448592845</v>
      </c>
      <c r="C55" s="1" cm="1">
        <f t="array" ref="C55">_xll.XLT.REF.FLASH.PX($C$2,B55,0,"H",$C$3)</f>
        <v>717.05843350085024</v>
      </c>
      <c r="D55" s="21">
        <v>2386.5472448592845</v>
      </c>
      <c r="E55" s="1" cm="1">
        <f t="array" ref="E55">_xll.XLT.REF.FLASH.PX($C$2,B55,1,"H",$C$3)</f>
        <v>1103.2329176101935</v>
      </c>
    </row>
    <row r="56" spans="2:5" hidden="1" x14ac:dyDescent="0.35">
      <c r="B56" s="21">
        <v>2440.7849387645224</v>
      </c>
      <c r="C56" s="1" cm="1">
        <f t="array" ref="C56">_xll.XLT.REF.FLASH.PX($C$2,B56,0,"H",$C$3)</f>
        <v>723.56796977577801</v>
      </c>
      <c r="D56" s="21">
        <v>2440.7849387645224</v>
      </c>
      <c r="E56" s="1" cm="1">
        <f t="array" ref="E56">_xll.XLT.REF.FLASH.PX($C$2,B56,1,"H",$C$3)</f>
        <v>1097.799122768929</v>
      </c>
    </row>
    <row r="57" spans="2:5" hidden="1" x14ac:dyDescent="0.35">
      <c r="B57" s="21">
        <v>2495.0226326697602</v>
      </c>
      <c r="C57" s="1" cm="1">
        <f t="array" ref="C57">_xll.XLT.REF.FLASH.PX($C$2,B57,0,"H",$C$3)</f>
        <v>730.16883343569816</v>
      </c>
      <c r="D57" s="21">
        <v>2495.0226326697602</v>
      </c>
      <c r="E57" s="1" cm="1">
        <f t="array" ref="E57">_xll.XLT.REF.FLASH.PX($C$2,B57,1,"H",$C$3)</f>
        <v>1092.1172191627459</v>
      </c>
    </row>
    <row r="58" spans="2:5" hidden="1" x14ac:dyDescent="0.35">
      <c r="B58" s="21">
        <v>2549.2603265749981</v>
      </c>
      <c r="C58" s="1" cm="1">
        <f t="array" ref="C58">_xll.XLT.REF.FLASH.PX($C$2,B58,0,"H",$C$3)</f>
        <v>736.88454246178094</v>
      </c>
      <c r="D58" s="21">
        <v>2549.2603265749981</v>
      </c>
      <c r="E58" s="1" cm="1">
        <f t="array" ref="E58">_xll.XLT.REF.FLASH.PX($C$2,B58,1,"H",$C$3)</f>
        <v>1086.1587288430253</v>
      </c>
    </row>
    <row r="59" spans="2:5" hidden="1" x14ac:dyDescent="0.35">
      <c r="B59" s="21">
        <v>2603.4980204802359</v>
      </c>
      <c r="C59" s="1" cm="1">
        <f t="array" ref="C59">_xll.XLT.REF.FLASH.PX($C$2,B59,0,"H",$C$3)</f>
        <v>743.74240840475136</v>
      </c>
      <c r="D59" s="21">
        <v>2603.4980204802359</v>
      </c>
      <c r="E59" s="1" cm="1">
        <f t="array" ref="E59">_xll.XLT.REF.FLASH.PX($C$2,B59,1,"H",$C$3)</f>
        <v>1079.8884146751091</v>
      </c>
    </row>
    <row r="60" spans="2:5" hidden="1" x14ac:dyDescent="0.35">
      <c r="B60" s="21">
        <v>2657.7357143854738</v>
      </c>
      <c r="C60" s="1" cm="1">
        <f t="array" ref="C60">_xll.XLT.REF.FLASH.PX($C$2,B60,0,"H",$C$3)</f>
        <v>750.77407633971848</v>
      </c>
      <c r="D60" s="21">
        <v>2657.7357143854738</v>
      </c>
      <c r="E60" s="1" cm="1">
        <f t="array" ref="E60">_xll.XLT.REF.FLASH.PX($C$2,B60,1,"H",$C$3)</f>
        <v>1073.2618612114065</v>
      </c>
    </row>
    <row r="61" spans="2:5" hidden="1" x14ac:dyDescent="0.35">
      <c r="B61" s="21">
        <v>2711.9734082907116</v>
      </c>
      <c r="C61" s="1" cm="1">
        <f t="array" ref="C61">_xll.XLT.REF.FLASH.PX($C$2,B61,0,"H",$C$3)</f>
        <v>758.01610163496775</v>
      </c>
      <c r="D61" s="21">
        <v>2711.9734082907116</v>
      </c>
      <c r="E61" s="1" cm="1">
        <f t="array" ref="E61">_xll.XLT.REF.FLASH.PX($C$2,B61,1,"H",$C$3)</f>
        <v>1066.2218206766063</v>
      </c>
    </row>
    <row r="62" spans="2:5" hidden="1" x14ac:dyDescent="0.35">
      <c r="B62" s="21">
        <v>2766.2111021959495</v>
      </c>
      <c r="C62" s="1" cm="1">
        <f t="array" ref="C62">_xll.XLT.REF.FLASH.PX($C$2,B62,0,"H",$C$3)</f>
        <v>765.51085742652083</v>
      </c>
      <c r="D62" s="21">
        <v>2766.2111021959495</v>
      </c>
      <c r="E62" s="1" cm="1">
        <f t="array" ref="E62">_xll.XLT.REF.FLASH.PX($C$2,B62,1,"H",$C$3)</f>
        <v>1058.6924837963973</v>
      </c>
    </row>
    <row r="63" spans="2:5" hidden="1" x14ac:dyDescent="0.35">
      <c r="B63" s="21">
        <v>2820.4487961011873</v>
      </c>
      <c r="C63" s="1" cm="1">
        <f t="array" ref="C63">_xll.XLT.REF.FLASH.PX($C$2,B63,0,"H",$C$3)</f>
        <v>773.30890532307887</v>
      </c>
      <c r="D63" s="21">
        <v>2820.4487961011873</v>
      </c>
      <c r="E63" s="1" cm="1">
        <f t="array" ref="E63">_xll.XLT.REF.FLASH.PX($C$2,B63,1,"H",$C$3)</f>
        <v>1050.5701058913864</v>
      </c>
    </row>
    <row r="64" spans="2:5" hidden="1" x14ac:dyDescent="0.35">
      <c r="B64" s="21">
        <v>2874.6864900064252</v>
      </c>
      <c r="C64" s="1" cm="1">
        <f t="array" ref="C64">_xll.XLT.REF.FLASH.PX($C$2,B64,0,"H",$C$3)</f>
        <v>781.47616498018715</v>
      </c>
      <c r="D64" s="21">
        <v>2874.6864900064252</v>
      </c>
      <c r="E64" s="1" cm="1">
        <f t="array" ref="E64">_xll.XLT.REF.FLASH.PX($C$2,B64,1,"H",$C$3)</f>
        <v>1041.7068937906417</v>
      </c>
    </row>
    <row r="65" spans="2:5" hidden="1" x14ac:dyDescent="0.35">
      <c r="B65" s="21">
        <v>2928.924183911663</v>
      </c>
      <c r="C65" s="1" cm="1">
        <f t="array" ref="C65">_xll.XLT.REF.FLASH.PX($C$2,B65,0,"H",$C$3)</f>
        <v>790.11403021545345</v>
      </c>
      <c r="D65" s="21">
        <v>2928.924183911663</v>
      </c>
      <c r="E65" s="1" cm="1">
        <f t="array" ref="E65">_xll.XLT.REF.FLASH.PX($C$2,B65,1,"H",$C$3)</f>
        <v>1031.8815951038509</v>
      </c>
    </row>
    <row r="66" spans="2:5" hidden="1" x14ac:dyDescent="0.35">
      <c r="B66" s="21">
        <v>2983.1618778169009</v>
      </c>
      <c r="C66" s="1" cm="1">
        <f t="array" ref="C66">_xll.XLT.REF.FLASH.PX($C$2,B66,0,"H",$C$3)</f>
        <v>799.41007859008209</v>
      </c>
      <c r="D66" s="21">
        <v>2983.1618778169009</v>
      </c>
      <c r="E66" s="1" cm="1">
        <f t="array" ref="E66">_xll.XLT.REF.FLASH.PX($C$2,B66,1,"H",$C$3)</f>
        <v>1020.7413668355933</v>
      </c>
    </row>
    <row r="67" spans="2:5" hidden="1" x14ac:dyDescent="0.35">
      <c r="B67" s="21">
        <v>3037.3995717221387</v>
      </c>
      <c r="C67" s="1" cm="1">
        <f t="array" ref="C67">_xll.XLT.REF.FLASH.PX($C$2,B67,0,"H",$C$3)</f>
        <v>809.7608946766012</v>
      </c>
      <c r="D67" s="21">
        <v>3037.3995717221387</v>
      </c>
      <c r="E67" s="1" cm="1">
        <f t="array" ref="E67">_xll.XLT.REF.FLASH.PX($C$2,B67,1,"H",$C$3)</f>
        <v>1007.672877925164</v>
      </c>
    </row>
    <row r="68" spans="2:5" hidden="1" x14ac:dyDescent="0.35">
      <c r="B68" s="21">
        <v>3091.6372656273766</v>
      </c>
      <c r="C68" s="1" cm="1">
        <f t="array" ref="C68">_xll.XLT.REF.FLASH.PX($C$2,B68,0,"H",$C$3)</f>
        <v>822.10131578032883</v>
      </c>
      <c r="D68" s="21">
        <v>3091.6372656273766</v>
      </c>
      <c r="E68" s="1" cm="1">
        <f t="array" ref="E68">_xll.XLT.REF.FLASH.PX($C$2,B68,1,"H",$C$3)</f>
        <v>991.4605898576217</v>
      </c>
    </row>
    <row r="69" spans="2:5" hidden="1" x14ac:dyDescent="0.35">
      <c r="B69" s="21">
        <v>3145.8749595326144</v>
      </c>
      <c r="C69" s="1" cm="1">
        <f t="array" ref="C69">_xll.XLT.REF.FLASH.PX($C$2,B69,0,"H",$C$3)</f>
        <v>839.00912615706363</v>
      </c>
      <c r="D69" s="21">
        <v>3145.8749595326144</v>
      </c>
      <c r="E69" s="1" cm="1">
        <f t="array" ref="E69">_xll.XLT.REF.FLASH.PX($C$2,B69,1,"H",$C$3)</f>
        <v>969.01820465283424</v>
      </c>
    </row>
    <row r="70" spans="2:5" hidden="1" x14ac:dyDescent="0.35">
      <c r="B70" s="21">
        <v>3200.1126534378523</v>
      </c>
      <c r="C70" s="1" cm="1">
        <f t="array" ref="C70">_xll.XLT.REF.FLASH.PX($C$2,B70,0,"H",$C$3)</f>
        <v>896.06889763884135</v>
      </c>
      <c r="D70" s="21">
        <v>3200.1126534378523</v>
      </c>
      <c r="E70" s="1" cm="1">
        <f t="array" ref="E70">_xll.XLT.REF.FLASH.PX($C$2,B70,1,"H",$C$3)</f>
        <v>896.06889763884135</v>
      </c>
    </row>
    <row r="71" spans="2:5" x14ac:dyDescent="0.35"/>
    <row r="72" spans="2:5" hidden="1" x14ac:dyDescent="0.35">
      <c r="B72" s="21"/>
    </row>
    <row r="73" spans="2:5" hidden="1" x14ac:dyDescent="0.35">
      <c r="B73" s="21"/>
    </row>
    <row r="74" spans="2:5" hidden="1" x14ac:dyDescent="0.35">
      <c r="B74" s="21"/>
    </row>
    <row r="75" spans="2:5" hidden="1" x14ac:dyDescent="0.35">
      <c r="B75" s="21"/>
    </row>
    <row r="76" spans="2:5" hidden="1" x14ac:dyDescent="0.35">
      <c r="B76" s="21"/>
    </row>
    <row r="77" spans="2:5" hidden="1" x14ac:dyDescent="0.35">
      <c r="B77" s="21"/>
    </row>
    <row r="78" spans="2:5" hidden="1" x14ac:dyDescent="0.35">
      <c r="B78" s="21"/>
    </row>
    <row r="79" spans="2:5" hidden="1" x14ac:dyDescent="0.35">
      <c r="B79" s="21"/>
    </row>
    <row r="80" spans="2:5" hidden="1" x14ac:dyDescent="0.35">
      <c r="B80" s="21"/>
    </row>
    <row r="81" spans="2:2" hidden="1" x14ac:dyDescent="0.35">
      <c r="B81" s="21"/>
    </row>
    <row r="82" spans="2:2" hidden="1" x14ac:dyDescent="0.35">
      <c r="B82" s="21"/>
    </row>
    <row r="83" spans="2:2" hidden="1" x14ac:dyDescent="0.35">
      <c r="B83" s="21"/>
    </row>
    <row r="84" spans="2:2" hidden="1" x14ac:dyDescent="0.35">
      <c r="B84" s="21"/>
    </row>
    <row r="85" spans="2:2" hidden="1" x14ac:dyDescent="0.35">
      <c r="B85" s="21"/>
    </row>
    <row r="86" spans="2:2" hidden="1" x14ac:dyDescent="0.35">
      <c r="B86" s="21"/>
    </row>
    <row r="87" spans="2:2" hidden="1" x14ac:dyDescent="0.35">
      <c r="B87" s="21"/>
    </row>
    <row r="88" spans="2:2" hidden="1" x14ac:dyDescent="0.35">
      <c r="B88" s="21"/>
    </row>
    <row r="89" spans="2:2" hidden="1" x14ac:dyDescent="0.35">
      <c r="B89" s="21"/>
    </row>
    <row r="90" spans="2:2" hidden="1" x14ac:dyDescent="0.35">
      <c r="B90" s="21"/>
    </row>
    <row r="91" spans="2:2" hidden="1" x14ac:dyDescent="0.35">
      <c r="B91" s="21"/>
    </row>
    <row r="92" spans="2:2" hidden="1" x14ac:dyDescent="0.35">
      <c r="B92" s="21"/>
    </row>
    <row r="93" spans="2:2" hidden="1" x14ac:dyDescent="0.35">
      <c r="B93" s="21"/>
    </row>
    <row r="94" spans="2:2" hidden="1" x14ac:dyDescent="0.35">
      <c r="B94" s="21"/>
    </row>
    <row r="95" spans="2:2" hidden="1" x14ac:dyDescent="0.35">
      <c r="B95" s="21"/>
    </row>
    <row r="96" spans="2:2" hidden="1" x14ac:dyDescent="0.35">
      <c r="B96" s="21"/>
    </row>
    <row r="97" spans="2:2" hidden="1" x14ac:dyDescent="0.35">
      <c r="B97" s="21"/>
    </row>
    <row r="98" spans="2:2" hidden="1" x14ac:dyDescent="0.35">
      <c r="B98" s="21"/>
    </row>
    <row r="99" spans="2:2" hidden="1" x14ac:dyDescent="0.35">
      <c r="B99" s="21"/>
    </row>
    <row r="100" spans="2:2" hidden="1" x14ac:dyDescent="0.35">
      <c r="B100" s="21"/>
    </row>
  </sheetData>
  <mergeCells count="2">
    <mergeCell ref="B9:C9"/>
    <mergeCell ref="D9:E9"/>
  </mergeCells>
  <dataValidations count="2">
    <dataValidation type="list" allowBlank="1" showInputMessage="1" showErrorMessage="1" sqref="C3" xr:uid="{4395B76E-2910-429B-9612-9BF08CBF8BE7}">
      <formula1>"SI,METRIC,IMPERIAL"</formula1>
    </dataValidation>
    <dataValidation type="list" allowBlank="1" showInputMessage="1" showErrorMessage="1" sqref="C2" xr:uid="{B0A58767-6EAB-491A-B175-770CE154403F}">
      <formula1>"WATER,AMMONIA,CO2,R134A,R123,R32,OXYGEN,NITROGEN,METHANE,BUTANE"</formula1>
    </dataValidation>
  </dataValidations>
  <pageMargins left="0.7" right="0.7" top="0.75" bottom="0.75" header="0.3" footer="0.3"/>
  <pageSetup paperSize="9"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F2C17-A7E5-4648-97B6-DEDAC4FE4E77}">
  <dimension ref="A1:U101"/>
  <sheetViews>
    <sheetView showGridLines="0" zoomScale="115" zoomScaleNormal="115" workbookViewId="0">
      <selection activeCell="F12" sqref="F12:F71"/>
    </sheetView>
  </sheetViews>
  <sheetFormatPr defaultColWidth="0" defaultRowHeight="14.5" zeroHeight="1" x14ac:dyDescent="0.35"/>
  <cols>
    <col min="1" max="1" width="2.6328125" style="1" customWidth="1"/>
    <col min="2" max="2" width="8.7265625" style="1" customWidth="1"/>
    <col min="3" max="3" width="15.81640625" style="1" customWidth="1"/>
    <col min="4" max="4" width="12.6328125" style="1" customWidth="1"/>
    <col min="5" max="20" width="8.7265625" style="1" customWidth="1"/>
    <col min="21" max="21" width="2.6328125" style="1" customWidth="1"/>
    <col min="22" max="16384" width="8.7265625" style="1" hidden="1"/>
  </cols>
  <sheetData>
    <row r="1" spans="2:7" x14ac:dyDescent="0.35"/>
    <row r="2" spans="2:7" x14ac:dyDescent="0.35">
      <c r="B2" s="1" t="s">
        <v>78</v>
      </c>
      <c r="C2" s="22" t="s">
        <v>0</v>
      </c>
    </row>
    <row r="3" spans="2:7" x14ac:dyDescent="0.35">
      <c r="B3" s="1" t="s">
        <v>79</v>
      </c>
      <c r="C3" s="22" t="s">
        <v>14</v>
      </c>
    </row>
    <row r="4" spans="2:7" x14ac:dyDescent="0.35"/>
    <row r="5" spans="2:7" x14ac:dyDescent="0.35">
      <c r="C5" s="1" t="s">
        <v>69</v>
      </c>
      <c r="D5" s="1" t="s">
        <v>70</v>
      </c>
      <c r="E5" s="1" t="s">
        <v>71</v>
      </c>
      <c r="G5" s="1" t="str">
        <f>"Saturation Curve ("&amp;C2&amp;")"</f>
        <v>Saturation Curve (WATER)</v>
      </c>
    </row>
    <row r="6" spans="2:7" x14ac:dyDescent="0.35">
      <c r="B6" s="1" t="s">
        <v>10</v>
      </c>
      <c r="C6" s="1" cm="1">
        <f t="array" ref="C6">_xll.XLT.CONSTANTS(C2,"PTRIP",$C$3)</f>
        <v>6.1165480089686846E-3</v>
      </c>
      <c r="D6" s="1" cm="1">
        <f t="array" ref="D6">_xll.XLT.CONSTANTS(C2,"PCRIT",$C$3)</f>
        <v>220.64</v>
      </c>
      <c r="E6" s="1" t="str" cm="1">
        <f t="array" ref="E6">_xll.XLT.UNITS(B6,$C$3)</f>
        <v>bar</v>
      </c>
      <c r="G6" s="1" t="str">
        <f>"Pressure ["&amp;E6&amp;"]"</f>
        <v>Pressure [bar]</v>
      </c>
    </row>
    <row r="7" spans="2:7" x14ac:dyDescent="0.35">
      <c r="B7" s="1" t="s">
        <v>12</v>
      </c>
      <c r="C7" s="1" cm="1">
        <f t="array" ref="C7">_xll.XLT.CONSTANTS(C2,"TTRIP",$C$3)</f>
        <v>1.0000000000047748E-2</v>
      </c>
      <c r="D7" s="1" cm="1">
        <f t="array" ref="D7">_xll.XLT.CONSTANTS(C2,"TCRIT",$C$3)</f>
        <v>373.94600000000003</v>
      </c>
      <c r="E7" s="1" t="str" cm="1">
        <f t="array" ref="E7">_xll.XLT.UNITS(B7,$C$3)</f>
        <v>°C</v>
      </c>
    </row>
    <row r="8" spans="2:7" x14ac:dyDescent="0.35">
      <c r="B8" s="1" t="s">
        <v>19</v>
      </c>
      <c r="E8" s="1" t="str" cm="1">
        <f t="array" ref="E8">_xll.XLT.UNITS(B8,$C$3)</f>
        <v>kJ/kg-°C</v>
      </c>
      <c r="G8" s="1" t="str">
        <f>"Entropy ["&amp;E8&amp;"]"</f>
        <v>Entropy [kJ/kg-°C]</v>
      </c>
    </row>
    <row r="9" spans="2:7" x14ac:dyDescent="0.35"/>
    <row r="10" spans="2:7" x14ac:dyDescent="0.35">
      <c r="B10" s="32" t="s">
        <v>80</v>
      </c>
      <c r="C10" s="32"/>
      <c r="E10" s="32" t="s">
        <v>81</v>
      </c>
      <c r="F10" s="32"/>
    </row>
    <row r="11" spans="2:7" x14ac:dyDescent="0.35">
      <c r="B11" s="1" t="s">
        <v>10</v>
      </c>
      <c r="C11" s="1" t="s">
        <v>73</v>
      </c>
      <c r="E11" s="1" t="s">
        <v>10</v>
      </c>
      <c r="F11" s="1" t="s">
        <v>73</v>
      </c>
    </row>
    <row r="12" spans="2:7" x14ac:dyDescent="0.35">
      <c r="B12" s="21" cm="1">
        <f t="array" ref="B12:B71">_xlfn.SEQUENCE(60, 1, $C$6, ($D$6-$C$6) / (60 - 1))</f>
        <v>6.1165480089686846E-3</v>
      </c>
      <c r="C12" s="1" cm="1">
        <f t="array" ref="C12">_xll.XLT.REF.FLASH.PX($C$2,B12,0,"S",$C$3)</f>
        <v>2.4787977061343419E-8</v>
      </c>
      <c r="D12" s="21"/>
      <c r="E12" s="1" cm="1">
        <f t="array" ref="E12:E71">_xlfn.SEQUENCE(60, 1, $C$6, ($D$6-$C$6) / (60 - 1))</f>
        <v>6.1165480089686846E-3</v>
      </c>
      <c r="F12" s="1" cm="1">
        <f t="array" ref="F12">_xll.XLT.REF.FLASH.PX($C$2,B12,1,"S",$C$3)</f>
        <v>9.155493391275467</v>
      </c>
    </row>
    <row r="13" spans="2:7" x14ac:dyDescent="0.35">
      <c r="B13" s="21">
        <v>3.7456738946528843</v>
      </c>
      <c r="C13" s="1" cm="1">
        <f t="array" ref="C13">_xll.XLT.REF.FLASH.PX($C$2,B13,0,"S",$C$3)</f>
        <v>1.7522044975199522</v>
      </c>
      <c r="D13" s="21"/>
      <c r="E13" s="1">
        <v>3.7456738946528843</v>
      </c>
      <c r="F13" s="1" cm="1">
        <f t="array" ref="F13">_xll.XLT.REF.FLASH.PX($C$2,B13,1,"S",$C$3)</f>
        <v>6.917462558318876</v>
      </c>
    </row>
    <row r="14" spans="2:7" x14ac:dyDescent="0.35">
      <c r="B14" s="21">
        <v>7.4852312412968001</v>
      </c>
      <c r="C14" s="1" cm="1">
        <f t="array" ref="C14">_xll.XLT.REF.FLASH.PX($C$2,B14,0,"S",$C$3)</f>
        <v>2.0186865816246184</v>
      </c>
      <c r="D14" s="21"/>
      <c r="E14" s="1">
        <v>7.4852312412968001</v>
      </c>
      <c r="F14" s="1" cm="1">
        <f t="array" ref="F14">_xll.XLT.REF.FLASH.PX($C$2,B14,1,"S",$C$3)</f>
        <v>6.684282657436964</v>
      </c>
    </row>
    <row r="15" spans="2:7" x14ac:dyDescent="0.35">
      <c r="B15" s="21">
        <v>11.224788587940715</v>
      </c>
      <c r="C15" s="1" cm="1">
        <f t="array" ref="C15">_xll.XLT.REF.FLASH.PX($C$2,B15,0,"S",$C$3)</f>
        <v>2.1871499013178384</v>
      </c>
      <c r="D15" s="21"/>
      <c r="E15" s="1">
        <v>11.224788587940715</v>
      </c>
      <c r="F15" s="1" cm="1">
        <f t="array" ref="F15">_xll.XLT.REF.FLASH.PX($C$2,B15,1,"S",$C$3)</f>
        <v>6.544969233175844</v>
      </c>
    </row>
    <row r="16" spans="2:7" x14ac:dyDescent="0.35">
      <c r="B16" s="21">
        <v>14.96434593458463</v>
      </c>
      <c r="C16" s="1" cm="1">
        <f t="array" ref="C16">_xll.XLT.REF.FLASH.PX($C$2,B16,0,"S",$C$3)</f>
        <v>2.3132650033194597</v>
      </c>
      <c r="D16" s="21"/>
      <c r="E16" s="1">
        <v>14.96434593458463</v>
      </c>
      <c r="F16" s="1" cm="1">
        <f t="array" ref="F16">_xll.XLT.REF.FLASH.PX($C$2,B16,1,"S",$C$3)</f>
        <v>6.4438301166710525</v>
      </c>
    </row>
    <row r="17" spans="2:6" x14ac:dyDescent="0.35">
      <c r="B17" s="21">
        <v>18.703903281228545</v>
      </c>
      <c r="C17" s="1" cm="1">
        <f t="array" ref="C17">_xll.XLT.REF.FLASH.PX($C$2,B17,0,"S",$C$3)</f>
        <v>2.4153200258101579</v>
      </c>
      <c r="D17" s="21"/>
      <c r="E17" s="1">
        <v>18.703903281228545</v>
      </c>
      <c r="F17" s="1" cm="1">
        <f t="array" ref="F17">_xll.XLT.REF.FLASH.PX($C$2,B17,1,"S",$C$3)</f>
        <v>6.3635208893520545</v>
      </c>
    </row>
    <row r="18" spans="2:6" x14ac:dyDescent="0.35">
      <c r="B18" s="21">
        <v>22.443460627872462</v>
      </c>
      <c r="C18" s="1" cm="1">
        <f t="array" ref="C18">_xll.XLT.REF.FLASH.PX($C$2,B18,0,"S",$C$3)</f>
        <v>2.5017293537937273</v>
      </c>
      <c r="D18" s="21"/>
      <c r="E18" s="1">
        <v>22.443460627872462</v>
      </c>
      <c r="F18" s="1" cm="1">
        <f t="array" ref="F18">_xll.XLT.REF.FLASH.PX($C$2,B18,1,"S",$C$3)</f>
        <v>6.2963382138397197</v>
      </c>
    </row>
    <row r="19" spans="2:6" x14ac:dyDescent="0.35">
      <c r="B19" s="21">
        <v>26.183017974516378</v>
      </c>
      <c r="C19" s="1" cm="1">
        <f t="array" ref="C19">_xll.XLT.REF.FLASH.PX($C$2,B19,0,"S",$C$3)</f>
        <v>2.5770972994328245</v>
      </c>
      <c r="D19" s="21"/>
      <c r="E19" s="1">
        <v>26.183017974516378</v>
      </c>
      <c r="F19" s="1" cm="1">
        <f t="array" ref="F19">_xll.XLT.REF.FLASH.PX($C$2,B19,1,"S",$C$3)</f>
        <v>6.238178629069278</v>
      </c>
    </row>
    <row r="20" spans="2:6" x14ac:dyDescent="0.35">
      <c r="B20" s="21">
        <v>29.922575321160295</v>
      </c>
      <c r="C20" s="1" cm="1">
        <f t="array" ref="C20">_xll.XLT.REF.FLASH.PX($C$2,B20,0,"S",$C$3)</f>
        <v>2.6442313803861857</v>
      </c>
      <c r="D20" s="21"/>
      <c r="E20" s="1">
        <v>29.922575321160295</v>
      </c>
      <c r="F20" s="1" cm="1">
        <f t="array" ref="F20">_xll.XLT.REF.FLASH.PX($C$2,B20,1,"S",$C$3)</f>
        <v>6.1865939598172766</v>
      </c>
    </row>
    <row r="21" spans="2:6" x14ac:dyDescent="0.35">
      <c r="B21" s="21">
        <v>33.662132667804208</v>
      </c>
      <c r="C21" s="1" cm="1">
        <f t="array" ref="C21">_xll.XLT.REF.FLASH.PX($C$2,B21,0,"S",$C$3)</f>
        <v>2.7049762752780557</v>
      </c>
      <c r="D21" s="21"/>
      <c r="E21" s="1">
        <v>33.662132667804208</v>
      </c>
      <c r="F21" s="1" cm="1">
        <f t="array" ref="F21">_xll.XLT.REF.FLASH.PX($C$2,B21,1,"S",$C$3)</f>
        <v>6.1400048219934025</v>
      </c>
    </row>
    <row r="22" spans="2:6" x14ac:dyDescent="0.35">
      <c r="B22" s="21">
        <v>37.401690014448121</v>
      </c>
      <c r="C22" s="1" cm="1">
        <f t="array" ref="C22">_xll.XLT.REF.FLASH.PX($C$2,B22,0,"S",$C$3)</f>
        <v>2.7606124246613071</v>
      </c>
      <c r="D22" s="21"/>
      <c r="E22" s="1">
        <v>37.401690014448121</v>
      </c>
      <c r="F22" s="1" cm="1">
        <f t="array" ref="F22">_xll.XLT.REF.FLASH.PX($C$2,B22,1,"S",$C$3)</f>
        <v>6.0973320166987186</v>
      </c>
    </row>
    <row r="23" spans="2:6" x14ac:dyDescent="0.35">
      <c r="B23" s="21">
        <v>41.141247361092034</v>
      </c>
      <c r="C23" s="1" cm="1">
        <f t="array" ref="C23">_xll.XLT.REF.FLASH.PX($C$2,B23,0,"S",$C$3)</f>
        <v>2.8120668931719961</v>
      </c>
      <c r="D23" s="21"/>
      <c r="E23" s="1">
        <v>41.141247361092034</v>
      </c>
      <c r="F23" s="1" cm="1">
        <f t="array" ref="F23">_xll.XLT.REF.FLASH.PX($C$2,B23,1,"S",$C$3)</f>
        <v>6.0578047766609124</v>
      </c>
    </row>
    <row r="24" spans="2:6" x14ac:dyDescent="0.35">
      <c r="B24" s="21">
        <v>44.880804707735948</v>
      </c>
      <c r="C24" s="1" cm="1">
        <f t="array" ref="C24">_xll.XLT.REF.FLASH.PX($C$2,B24,0,"S",$C$3)</f>
        <v>2.8600337444178643</v>
      </c>
      <c r="D24" s="21"/>
      <c r="E24" s="1">
        <v>44.880804707735948</v>
      </c>
      <c r="F24" s="1" cm="1">
        <f t="array" ref="F24">_xll.XLT.REF.FLASH.PX($C$2,B24,1,"S",$C$3)</f>
        <v>6.0208528901878848</v>
      </c>
    </row>
    <row r="25" spans="2:6" x14ac:dyDescent="0.35">
      <c r="B25" s="21">
        <v>48.620362054379861</v>
      </c>
      <c r="C25" s="1" cm="1">
        <f t="array" ref="C25">_xll.XLT.REF.FLASH.PX($C$2,B25,0,"S",$C$3)</f>
        <v>2.90504697111197</v>
      </c>
      <c r="D25" s="21"/>
      <c r="E25" s="1">
        <v>48.620362054379861</v>
      </c>
      <c r="F25" s="1" cm="1">
        <f t="array" ref="F25">_xll.XLT.REF.FLASH.PX($C$2,B25,1,"S",$C$3)</f>
        <v>5.9860421866469578</v>
      </c>
    </row>
    <row r="26" spans="2:6" x14ac:dyDescent="0.35">
      <c r="B26" s="21">
        <v>52.359919401023774</v>
      </c>
      <c r="C26" s="1" cm="1">
        <f t="array" ref="C26">_xll.XLT.REF.FLASH.PX($C$2,B26,0,"S",$C$3)</f>
        <v>2.9475268462994912</v>
      </c>
      <c r="D26" s="21"/>
      <c r="E26" s="1">
        <v>52.359919401023774</v>
      </c>
      <c r="F26" s="1" cm="1">
        <f t="array" ref="F26">_xll.XLT.REF.FLASH.PX($C$2,B26,1,"S",$C$3)</f>
        <v>5.9530340101086878</v>
      </c>
    </row>
    <row r="27" spans="2:6" x14ac:dyDescent="0.35">
      <c r="B27" s="21">
        <v>56.099476747667687</v>
      </c>
      <c r="C27" s="1" cm="1">
        <f t="array" ref="C27">_xll.XLT.REF.FLASH.PX($C$2,B27,0,"S",$C$3)</f>
        <v>2.9878105658064071</v>
      </c>
      <c r="D27" s="21"/>
      <c r="E27" s="1">
        <v>56.099476747667687</v>
      </c>
      <c r="F27" s="1" cm="1">
        <f t="array" ref="F27">_xll.XLT.REF.FLASH.PX($C$2,B27,1,"S",$C$3)</f>
        <v>5.9215587113727262</v>
      </c>
    </row>
    <row r="28" spans="2:6" x14ac:dyDescent="0.35">
      <c r="B28" s="21">
        <v>59.8390340943116</v>
      </c>
      <c r="C28" s="1" cm="1">
        <f t="array" ref="C28">_xll.XLT.REF.FLASH.PX($C$2,B28,0,"S",$C$3)</f>
        <v>3.0261731861167771</v>
      </c>
      <c r="D28" s="21"/>
      <c r="E28" s="1">
        <v>59.8390340943116</v>
      </c>
      <c r="F28" s="1" cm="1">
        <f t="array" ref="F28">_xll.XLT.REF.FLASH.PX($C$2,B28,1,"S",$C$3)</f>
        <v>5.8913977115738048</v>
      </c>
    </row>
    <row r="29" spans="2:6" x14ac:dyDescent="0.35">
      <c r="B29" s="21">
        <v>63.578591440955513</v>
      </c>
      <c r="C29" s="1" cm="1">
        <f t="array" ref="C29">_xll.XLT.REF.FLASH.PX($C$2,B29,0,"S",$C$3)</f>
        <v>3.0628423393925019</v>
      </c>
      <c r="D29" s="21"/>
      <c r="E29" s="1">
        <v>63.578591440955513</v>
      </c>
      <c r="F29" s="1" cm="1">
        <f t="array" ref="F29">_xll.XLT.REF.FLASH.PX($C$2,B29,1,"S",$C$3)</f>
        <v>5.8623710099058179</v>
      </c>
    </row>
    <row r="30" spans="2:6" x14ac:dyDescent="0.35">
      <c r="B30" s="21">
        <v>67.318148787599426</v>
      </c>
      <c r="C30" s="1" cm="1">
        <f t="array" ref="C30">_xll.XLT.REF.FLASH.PX($C$2,B30,0,"S",$C$3)</f>
        <v>3.0980088293002703</v>
      </c>
      <c r="D30" s="21"/>
      <c r="E30" s="1">
        <v>67.318148787599426</v>
      </c>
      <c r="F30" s="1" cm="1">
        <f t="array" ref="F30">_xll.XLT.REF.FLASH.PX($C$2,B30,1,"S",$C$3)</f>
        <v>5.8343282627193567</v>
      </c>
    </row>
    <row r="31" spans="2:6" x14ac:dyDescent="0.35">
      <c r="B31" s="21">
        <v>71.057706134243347</v>
      </c>
      <c r="C31" s="1" cm="1">
        <f t="array" ref="C31">_xll.XLT.REF.FLASH.PX($C$2,B31,0,"S",$C$3)</f>
        <v>3.1318344242580229</v>
      </c>
      <c r="D31" s="21"/>
      <c r="E31" s="1">
        <v>71.057706134243347</v>
      </c>
      <c r="F31" s="1" cm="1">
        <f t="array" ref="F31">_xll.XLT.REF.FLASH.PX($C$2,B31,1,"S",$C$3)</f>
        <v>5.8071422715690018</v>
      </c>
    </row>
    <row r="32" spans="2:6" x14ac:dyDescent="0.35">
      <c r="B32" s="21">
        <v>74.797263480887267</v>
      </c>
      <c r="C32" s="1" cm="1">
        <f t="array" ref="C32">_xll.XLT.REF.FLASH.PX($C$2,B32,0,"S",$C$3)</f>
        <v>3.1644576977162218</v>
      </c>
      <c r="D32" s="21"/>
      <c r="E32" s="1">
        <v>74.797263480887267</v>
      </c>
      <c r="F32" s="1" cm="1">
        <f t="array" ref="F32">_xll.XLT.REF.FLASH.PX($C$2,B32,1,"S",$C$3)</f>
        <v>5.7807041358991356</v>
      </c>
    </row>
    <row r="33" spans="2:6" x14ac:dyDescent="0.35">
      <c r="B33" s="21">
        <v>78.536820827531187</v>
      </c>
      <c r="C33" s="1" cm="1">
        <f t="array" ref="C33">_xll.XLT.REF.FLASH.PX($C$2,B33,0,"S",$C$3)</f>
        <v>3.1959984786408953</v>
      </c>
      <c r="D33" s="21"/>
      <c r="E33" s="1">
        <v>78.536820827531187</v>
      </c>
      <c r="F33" s="1" cm="1">
        <f t="array" ref="F33">_xll.XLT.REF.FLASH.PX($C$2,B33,1,"S",$C$3)</f>
        <v>5.754919580617134</v>
      </c>
    </row>
    <row r="34" spans="2:6" x14ac:dyDescent="0.35">
      <c r="B34" s="21">
        <v>82.276378174175107</v>
      </c>
      <c r="C34" s="1" cm="1">
        <f t="array" ref="C34">_xll.XLT.REF.FLASH.PX($C$2,B34,0,"S",$C$3)</f>
        <v>3.2265612944830142</v>
      </c>
      <c r="D34" s="21"/>
      <c r="E34" s="1">
        <v>82.276378174175107</v>
      </c>
      <c r="F34" s="1" cm="1">
        <f t="array" ref="F34">_xll.XLT.REF.FLASH.PX($C$2,B34,1,"S",$C$3)</f>
        <v>5.7297061284206263</v>
      </c>
    </row>
    <row r="35" spans="2:6" x14ac:dyDescent="0.35">
      <c r="B35" s="21">
        <v>86.015935520819028</v>
      </c>
      <c r="C35" s="1" cm="1">
        <f t="array" ref="C35">_xll.XLT.REF.FLASH.PX($C$2,B35,0,"S",$C$3)</f>
        <v>3.2562380717413975</v>
      </c>
      <c r="D35" s="21"/>
      <c r="E35" s="1">
        <v>86.015935520819028</v>
      </c>
      <c r="F35" s="1" cm="1">
        <f t="array" ref="F35">_xll.XLT.REF.FLASH.PX($C$2,B35,1,"S",$C$3)</f>
        <v>5.704990889455428</v>
      </c>
    </row>
    <row r="36" spans="2:6" x14ac:dyDescent="0.35">
      <c r="B36" s="21">
        <v>89.755492867462948</v>
      </c>
      <c r="C36" s="1" cm="1">
        <f t="array" ref="C36">_xll.XLT.REF.FLASH.PX($C$2,B36,0,"S",$C$3)</f>
        <v>3.2851102815830826</v>
      </c>
      <c r="D36" s="21"/>
      <c r="E36" s="1">
        <v>89.755492867462948</v>
      </c>
      <c r="F36" s="1" cm="1">
        <f t="array" ref="F36">_xll.XLT.REF.FLASH.PX($C$2,B36,1,"S",$C$3)</f>
        <v>5.6807088084999622</v>
      </c>
    </row>
    <row r="37" spans="2:6" x14ac:dyDescent="0.35">
      <c r="B37" s="21">
        <v>93.495050214106868</v>
      </c>
      <c r="C37" s="1" cm="1">
        <f t="array" ref="C37">_xll.XLT.REF.FLASH.PX($C$2,B37,0,"S",$C$3)</f>
        <v>3.3132506655004881</v>
      </c>
      <c r="D37" s="21"/>
      <c r="E37" s="1">
        <v>93.495050214106868</v>
      </c>
      <c r="F37" s="1" cm="1">
        <f t="array" ref="F37">_xll.XLT.REF.FLASH.PX($C$2,B37,1,"S",$C$3)</f>
        <v>5.6568012552980864</v>
      </c>
    </row>
    <row r="38" spans="2:6" x14ac:dyDescent="0.35">
      <c r="B38" s="21">
        <v>97.234607560750788</v>
      </c>
      <c r="C38" s="1" cm="1">
        <f t="array" ref="C38">_xll.XLT.REF.FLASH.PX($C$2,B38,0,"S",$C$3)</f>
        <v>3.3407246399014712</v>
      </c>
      <c r="D38" s="21"/>
      <c r="E38" s="1">
        <v>97.234607560750788</v>
      </c>
      <c r="F38" s="1" cm="1">
        <f t="array" ref="F38">_xll.XLT.REF.FLASH.PX($C$2,B38,1,"S",$C$3)</f>
        <v>5.6332148747255903</v>
      </c>
    </row>
    <row r="39" spans="2:6" x14ac:dyDescent="0.35">
      <c r="B39" s="21">
        <v>100.97416490739471</v>
      </c>
      <c r="C39" s="1" cm="1">
        <f t="array" ref="C39">_xll.XLT.REF.FLASH.PX($C$2,B39,0,"S",$C$3)</f>
        <v>3.3675914533590667</v>
      </c>
      <c r="D39" s="21"/>
      <c r="E39" s="1">
        <v>100.97416490739471</v>
      </c>
      <c r="F39" s="1" cm="1">
        <f t="array" ref="F39">_xll.XLT.REF.FLASH.PX($C$2,B39,1,"S",$C$3)</f>
        <v>5.6099006350433065</v>
      </c>
    </row>
    <row r="40" spans="2:6" x14ac:dyDescent="0.35">
      <c r="B40" s="21">
        <v>104.71372225403863</v>
      </c>
      <c r="C40" s="1" cm="1">
        <f t="array" ref="C40">_xll.XLT.REF.FLASH.PX($C$2,B40,0,"S",$C$3)</f>
        <v>3.3939051525063286</v>
      </c>
      <c r="D40" s="21"/>
      <c r="E40" s="1">
        <v>104.71372225403863</v>
      </c>
      <c r="F40" s="1" cm="1">
        <f t="array" ref="F40">_xll.XLT.REF.FLASH.PX($C$2,B40,1,"S",$C$3)</f>
        <v>5.5868130276529913</v>
      </c>
    </row>
    <row r="41" spans="2:6" x14ac:dyDescent="0.35">
      <c r="B41" s="21">
        <v>108.45327960068255</v>
      </c>
      <c r="C41" s="1" cm="1">
        <f t="array" ref="C41">_xll.XLT.REF.FLASH.PX($C$2,B41,0,"S",$C$3)</f>
        <v>3.419715399958986</v>
      </c>
      <c r="D41" s="21"/>
      <c r="E41" s="1">
        <v>108.45327960068255</v>
      </c>
      <c r="F41" s="1" cm="1">
        <f t="array" ref="F41">_xll.XLT.REF.FLASH.PX($C$2,B41,1,"S",$C$3)</f>
        <v>5.5639093825259938</v>
      </c>
    </row>
    <row r="42" spans="2:6" x14ac:dyDescent="0.35">
      <c r="B42" s="21">
        <v>112.19283694732647</v>
      </c>
      <c r="C42" s="1" cm="1">
        <f t="array" ref="C42">_xll.XLT.REF.FLASH.PX($C$2,B42,0,"S",$C$3)</f>
        <v>3.445068178702642</v>
      </c>
      <c r="D42" s="21"/>
      <c r="E42" s="1">
        <v>112.19283694732647</v>
      </c>
      <c r="F42" s="1" cm="1">
        <f t="array" ref="F42">_xll.XLT.REF.FLASH.PX($C$2,B42,1,"S",$C$3)</f>
        <v>5.5411492711286598</v>
      </c>
    </row>
    <row r="43" spans="2:6" x14ac:dyDescent="0.35">
      <c r="B43" s="21">
        <v>115.93239429397039</v>
      </c>
      <c r="C43" s="1" cm="1">
        <f t="array" ref="C43">_xll.XLT.REF.FLASH.PX($C$2,B43,0,"S",$C$3)</f>
        <v>3.4700064110615099</v>
      </c>
      <c r="D43" s="21"/>
      <c r="E43" s="1">
        <v>115.93239429397039</v>
      </c>
      <c r="F43" s="1" cm="1">
        <f t="array" ref="F43">_xll.XLT.REF.FLASH.PX($C$2,B43,1,"S",$C$3)</f>
        <v>5.5184939740881642</v>
      </c>
    </row>
    <row r="44" spans="2:6" x14ac:dyDescent="0.35">
      <c r="B44" s="21">
        <v>119.67195164061431</v>
      </c>
      <c r="C44" s="1" cm="1">
        <f t="array" ref="C44">_xll.XLT.REF.FLASH.PX($C$2,B44,0,"S",$C$3)</f>
        <v>3.4945705160554286</v>
      </c>
      <c r="D44" s="21"/>
      <c r="E44" s="1">
        <v>119.67195164061431</v>
      </c>
      <c r="F44" s="1" cm="1">
        <f t="array" ref="F44">_xll.XLT.REF.FLASH.PX($C$2,B44,1,"S",$C$3)</f>
        <v>5.4959059946004718</v>
      </c>
    </row>
    <row r="45" spans="2:6" hidden="1" x14ac:dyDescent="0.35">
      <c r="B45" s="21">
        <v>123.41150898725823</v>
      </c>
      <c r="C45" s="1" cm="1">
        <f t="array" ref="C45">_xll.XLT.REF.FLASH.PX($C$2,B45,0,"S",$C$3)</f>
        <v>3.5187989255060841</v>
      </c>
      <c r="D45" s="21"/>
      <c r="E45" s="1">
        <v>123.41150898725823</v>
      </c>
      <c r="F45" s="1" cm="1">
        <f t="array" ref="F45">_xll.XLT.REF.FLASH.PX($C$2,B45,1,"S",$C$3)</f>
        <v>5.4733486010503194</v>
      </c>
    </row>
    <row r="46" spans="2:6" hidden="1" x14ac:dyDescent="0.35">
      <c r="B46" s="21">
        <v>127.15106633390215</v>
      </c>
      <c r="C46" s="1" cm="1">
        <f t="array" ref="C46">_xll.XLT.REF.FLASH.PX($C$2,B46,0,"S",$C$3)</f>
        <v>3.542728579057377</v>
      </c>
      <c r="D46" s="21"/>
      <c r="E46" s="1">
        <v>127.15106633390215</v>
      </c>
      <c r="F46" s="1" cm="1">
        <f t="array" ref="F46">_xll.XLT.REF.FLASH.PX($C$2,B46,1,"S",$C$3)</f>
        <v>5.4507853837189302</v>
      </c>
    </row>
    <row r="47" spans="2:6" hidden="1" x14ac:dyDescent="0.35">
      <c r="B47" s="21">
        <v>130.89062368054607</v>
      </c>
      <c r="C47" s="1" cm="1">
        <f t="array" ref="C47">_xll.XLT.REF.FLASH.PX($C$2,B47,0,"S",$C$3)</f>
        <v>3.5663954143954788</v>
      </c>
      <c r="D47" s="21"/>
      <c r="E47" s="1">
        <v>130.89062368054607</v>
      </c>
      <c r="F47" s="1" cm="1">
        <f t="array" ref="F47">_xll.XLT.REF.FLASH.PX($C$2,B47,1,"S",$C$3)</f>
        <v>5.428179810913135</v>
      </c>
    </row>
    <row r="48" spans="2:6" hidden="1" x14ac:dyDescent="0.35">
      <c r="B48" s="21">
        <v>134.63018102718999</v>
      </c>
      <c r="C48" s="1" cm="1">
        <f t="array" ref="C48">_xll.XLT.REF.FLASH.PX($C$2,B48,0,"S",$C$3)</f>
        <v>3.5898348716856092</v>
      </c>
      <c r="D48" s="21"/>
      <c r="E48" s="1">
        <v>134.63018102718999</v>
      </c>
      <c r="F48" s="1" cm="1">
        <f t="array" ref="F48">_xll.XLT.REF.FLASH.PX($C$2,B48,1,"S",$C$3)</f>
        <v>5.4054947693718827</v>
      </c>
    </row>
    <row r="49" spans="2:6" hidden="1" x14ac:dyDescent="0.35">
      <c r="B49" s="21">
        <v>138.36973837383391</v>
      </c>
      <c r="C49" s="1" cm="1">
        <f t="array" ref="C49">_xll.XLT.REF.FLASH.PX($C$2,B49,0,"S",$C$3)</f>
        <v>3.613082429413232</v>
      </c>
      <c r="D49" s="21"/>
      <c r="E49" s="1">
        <v>138.36973837383391</v>
      </c>
      <c r="F49" s="1" cm="1">
        <f t="array" ref="F49">_xll.XLT.REF.FLASH.PX($C$2,B49,1,"S",$C$3)</f>
        <v>5.3826920723113272</v>
      </c>
    </row>
    <row r="50" spans="2:6" hidden="1" x14ac:dyDescent="0.35">
      <c r="B50" s="21">
        <v>142.10929572047783</v>
      </c>
      <c r="C50" s="1" cm="1">
        <f t="array" ref="C50">_xll.XLT.REF.FLASH.PX($C$2,B50,0,"S",$C$3)</f>
        <v>3.6361741900732603</v>
      </c>
      <c r="D50" s="21"/>
      <c r="E50" s="1">
        <v>142.10929572047783</v>
      </c>
      <c r="F50" s="1" cm="1">
        <f t="array" ref="F50">_xll.XLT.REF.FLASH.PX($C$2,B50,1,"S",$C$3)</f>
        <v>5.35973191574507</v>
      </c>
    </row>
    <row r="51" spans="2:6" hidden="1" x14ac:dyDescent="0.35">
      <c r="B51" s="21">
        <v>145.84885306712175</v>
      </c>
      <c r="C51" s="1" cm="1">
        <f t="array" ref="C51">_xll.XLT.REF.FLASH.PX($C$2,B51,0,"S",$C$3)</f>
        <v>3.6591475348755456</v>
      </c>
      <c r="D51" s="21"/>
      <c r="E51" s="1">
        <v>145.84885306712175</v>
      </c>
      <c r="F51" s="1" cm="1">
        <f t="array" ref="F51">_xll.XLT.REF.FLASH.PX($C$2,B51,1,"S",$C$3)</f>
        <v>5.3365722594036402</v>
      </c>
    </row>
    <row r="52" spans="2:6" hidden="1" x14ac:dyDescent="0.35">
      <c r="B52" s="21">
        <v>149.58841041376567</v>
      </c>
      <c r="C52" s="1" cm="1">
        <f t="array" ref="C52">_xll.XLT.REF.FLASH.PX($C$2,B52,0,"S",$C$3)</f>
        <v>3.6820418676992372</v>
      </c>
      <c r="D52" s="21"/>
      <c r="E52" s="1">
        <v>149.58841041376567</v>
      </c>
      <c r="F52" s="1" cm="1">
        <f t="array" ref="F52">_xll.XLT.REF.FLASH.PX($C$2,B52,1,"S",$C$3)</f>
        <v>5.3131681020766264</v>
      </c>
    </row>
    <row r="53" spans="2:6" hidden="1" x14ac:dyDescent="0.35">
      <c r="B53" s="21">
        <v>153.32796776040959</v>
      </c>
      <c r="C53" s="1" cm="1">
        <f t="array" ref="C53">_xll.XLT.REF.FLASH.PX($C$2,B53,0,"S",$C$3)</f>
        <v>3.7048994696235846</v>
      </c>
      <c r="D53" s="21"/>
      <c r="E53" s="1">
        <v>153.32796776040959</v>
      </c>
      <c r="F53" s="1" cm="1">
        <f t="array" ref="F53">_xll.XLT.REF.FLASH.PX($C$2,B53,1,"S",$C$3)</f>
        <v>5.2894706115651999</v>
      </c>
    </row>
    <row r="54" spans="2:6" hidden="1" x14ac:dyDescent="0.35">
      <c r="B54" s="21">
        <v>157.06752510705351</v>
      </c>
      <c r="C54" s="1" cm="1">
        <f t="array" ref="C54">_xll.XLT.REF.FLASH.PX($C$2,B54,0,"S",$C$3)</f>
        <v>3.7277664861412982</v>
      </c>
      <c r="D54" s="21"/>
      <c r="E54" s="1">
        <v>157.06752510705351</v>
      </c>
      <c r="F54" s="1" cm="1">
        <f t="array" ref="F54">_xll.XLT.REF.FLASH.PX($C$2,B54,1,"S",$C$3)</f>
        <v>5.2654260551493035</v>
      </c>
    </row>
    <row r="55" spans="2:6" hidden="1" x14ac:dyDescent="0.35">
      <c r="B55" s="21">
        <v>160.80708245369743</v>
      </c>
      <c r="C55" s="1" cm="1">
        <f t="array" ref="C55">_xll.XLT.REF.FLASH.PX($C$2,B55,0,"S",$C$3)</f>
        <v>3.7506940687836368</v>
      </c>
      <c r="D55" s="21"/>
      <c r="E55" s="1">
        <v>160.80708245369743</v>
      </c>
      <c r="F55" s="1" cm="1">
        <f t="array" ref="F55">_xll.XLT.REF.FLASH.PX($C$2,B55,1,"S",$C$3)</f>
        <v>5.240974455086576</v>
      </c>
    </row>
    <row r="56" spans="2:6" hidden="1" x14ac:dyDescent="0.35">
      <c r="B56" s="21">
        <v>164.54663980034135</v>
      </c>
      <c r="C56" s="1" cm="1">
        <f t="array" ref="C56">_xll.XLT.REF.FLASH.PX($C$2,B56,0,"S",$C$3)</f>
        <v>3.7737396897531714</v>
      </c>
      <c r="D56" s="21"/>
      <c r="E56" s="1">
        <v>164.54663980034135</v>
      </c>
      <c r="F56" s="1" cm="1">
        <f t="array" ref="F56">_xll.XLT.REF.FLASH.PX($C$2,B56,1,"S",$C$3)</f>
        <v>5.2160478611302041</v>
      </c>
    </row>
    <row r="57" spans="2:6" hidden="1" x14ac:dyDescent="0.35">
      <c r="B57" s="21">
        <v>168.28619714698527</v>
      </c>
      <c r="C57" s="1" cm="1">
        <f t="array" ref="C57">_xll.XLT.REF.FLASH.PX($C$2,B57,0,"S",$C$3)</f>
        <v>3.7969686394450557</v>
      </c>
      <c r="D57" s="21"/>
      <c r="E57" s="1">
        <v>168.28619714698527</v>
      </c>
      <c r="F57" s="1" cm="1">
        <f t="array" ref="F57">_xll.XLT.REF.FLASH.PX($C$2,B57,1,"S",$C$3)</f>
        <v>5.190568081529106</v>
      </c>
    </row>
    <row r="58" spans="2:6" hidden="1" x14ac:dyDescent="0.35">
      <c r="B58" s="21">
        <v>172.02575449362919</v>
      </c>
      <c r="C58" s="1" cm="1">
        <f t="array" ref="C58">_xll.XLT.REF.FLASH.PX($C$2,B58,0,"S",$C$3)</f>
        <v>3.8204556984407447</v>
      </c>
      <c r="D58" s="21"/>
      <c r="E58" s="1">
        <v>172.02575449362919</v>
      </c>
      <c r="F58" s="1" cm="1">
        <f t="array" ref="F58">_xll.XLT.REF.FLASH.PX($C$2,B58,1,"S",$C$3)</f>
        <v>5.1644436335595891</v>
      </c>
    </row>
    <row r="59" spans="2:6" hidden="1" x14ac:dyDescent="0.35">
      <c r="B59" s="21">
        <v>175.76531184027311</v>
      </c>
      <c r="C59" s="1" cm="1">
        <f t="array" ref="C59">_xll.XLT.REF.FLASH.PX($C$2,B59,0,"S",$C$3)</f>
        <v>3.8442869443049537</v>
      </c>
      <c r="D59" s="21"/>
      <c r="E59" s="1">
        <v>175.76531184027311</v>
      </c>
      <c r="F59" s="1" cm="1">
        <f t="array" ref="F59">_xll.XLT.REF.FLASH.PX($C$2,B59,1,"S",$C$3)</f>
        <v>5.1375655430221601</v>
      </c>
    </row>
    <row r="60" spans="2:6" hidden="1" x14ac:dyDescent="0.35">
      <c r="B60" s="21">
        <v>179.50486918691703</v>
      </c>
      <c r="C60" s="1" cm="1">
        <f t="array" ref="C60">_xll.XLT.REF.FLASH.PX($C$2,B60,0,"S",$C$3)</f>
        <v>3.8685616152758802</v>
      </c>
      <c r="D60" s="21"/>
      <c r="E60" s="1">
        <v>179.50486918691703</v>
      </c>
      <c r="F60" s="1" cm="1">
        <f t="array" ref="F60">_xll.XLT.REF.FLASH.PX($C$2,B60,1,"S",$C$3)</f>
        <v>5.1098013999651473</v>
      </c>
    </row>
    <row r="61" spans="2:6" hidden="1" x14ac:dyDescent="0.35">
      <c r="B61" s="21">
        <v>183.24442653356095</v>
      </c>
      <c r="C61" s="1" cm="1">
        <f t="array" ref="C61">_xll.XLT.REF.FLASH.PX($C$2,B61,0,"S",$C$3)</f>
        <v>3.8933939525559866</v>
      </c>
      <c r="D61" s="21"/>
      <c r="E61" s="1">
        <v>183.24442653356095</v>
      </c>
      <c r="F61" s="1" cm="1">
        <f t="array" ref="F61">_xll.XLT.REF.FLASH.PX($C$2,B61,1,"S",$C$3)</f>
        <v>5.0809866900250888</v>
      </c>
    </row>
    <row r="62" spans="2:6" hidden="1" x14ac:dyDescent="0.35">
      <c r="B62" s="21">
        <v>186.98398388020487</v>
      </c>
      <c r="C62" s="1" cm="1">
        <f t="array" ref="C62">_xll.XLT.REF.FLASH.PX($C$2,B62,0,"S",$C$3)</f>
        <v>3.9189151520718748</v>
      </c>
      <c r="D62" s="21"/>
      <c r="E62" s="1">
        <v>186.98398388020487</v>
      </c>
      <c r="F62" s="1" cm="1">
        <f t="array" ref="F62">_xll.XLT.REF.FLASH.PX($C$2,B62,1,"S",$C$3)</f>
        <v>5.0509117185507231</v>
      </c>
    </row>
    <row r="63" spans="2:6" hidden="1" x14ac:dyDescent="0.35">
      <c r="B63" s="21">
        <v>190.72354122684879</v>
      </c>
      <c r="C63" s="1" cm="1">
        <f t="array" ref="C63">_xll.XLT.REF.FLASH.PX($C$2,B63,0,"S",$C$3)</f>
        <v>3.945276501724952</v>
      </c>
      <c r="D63" s="21"/>
      <c r="E63" s="1">
        <v>190.72354122684879</v>
      </c>
      <c r="F63" s="1" cm="1">
        <f t="array" ref="F63">_xll.XLT.REF.FLASH.PX($C$2,B63,1,"S",$C$3)</f>
        <v>5.0193011217959702</v>
      </c>
    </row>
    <row r="64" spans="2:6" hidden="1" x14ac:dyDescent="0.35">
      <c r="B64" s="21">
        <v>194.46309857349272</v>
      </c>
      <c r="C64" s="1" cm="1">
        <f t="array" ref="C64">_xll.XLT.REF.FLASH.PX($C$2,B64,0,"S",$C$3)</f>
        <v>3.9726578259075902</v>
      </c>
      <c r="D64" s="21"/>
      <c r="E64" s="1">
        <v>194.46309857349272</v>
      </c>
      <c r="F64" s="1" cm="1">
        <f t="array" ref="F64">_xll.XLT.REF.FLASH.PX($C$2,B64,1,"S",$C$3)</f>
        <v>4.9857803507808027</v>
      </c>
    </row>
    <row r="65" spans="2:6" hidden="1" x14ac:dyDescent="0.35">
      <c r="B65" s="21">
        <v>198.20265592013664</v>
      </c>
      <c r="C65" s="1" cm="1">
        <f t="array" ref="C65">_xll.XLT.REF.FLASH.PX($C$2,B65,0,"S",$C$3)</f>
        <v>4.0012933166527294</v>
      </c>
      <c r="D65" s="21"/>
      <c r="E65" s="1">
        <v>198.20265592013664</v>
      </c>
      <c r="F65" s="1" cm="1">
        <f t="array" ref="F65">_xll.XLT.REF.FLASH.PX($C$2,B65,1,"S",$C$3)</f>
        <v>4.9498180589883756</v>
      </c>
    </row>
    <row r="66" spans="2:6" hidden="1" x14ac:dyDescent="0.35">
      <c r="B66" s="21">
        <v>201.94221326678056</v>
      </c>
      <c r="C66" s="1" cm="1">
        <f t="array" ref="C66">_xll.XLT.REF.FLASH.PX($C$2,B66,0,"S",$C$3)</f>
        <v>4.0315441120438429</v>
      </c>
      <c r="D66" s="21"/>
      <c r="E66" s="1">
        <v>201.94221326678056</v>
      </c>
      <c r="F66" s="1" cm="1">
        <f t="array" ref="F66">_xll.XLT.REF.FLASH.PX($C$2,B66,1,"S",$C$3)</f>
        <v>4.910620931344222</v>
      </c>
    </row>
    <row r="67" spans="2:6" hidden="1" x14ac:dyDescent="0.35">
      <c r="B67" s="21">
        <v>205.68177061342448</v>
      </c>
      <c r="C67" s="1" cm="1">
        <f t="array" ref="C67">_xll.XLT.REF.FLASH.PX($C$2,B67,0,"S",$C$3)</f>
        <v>4.0640809167110294</v>
      </c>
      <c r="D67" s="21"/>
      <c r="E67" s="1">
        <v>205.68177061342448</v>
      </c>
      <c r="F67" s="1" cm="1">
        <f t="array" ref="F67">_xll.XLT.REF.FLASH.PX($C$2,B67,1,"S",$C$3)</f>
        <v>4.8669257587818784</v>
      </c>
    </row>
    <row r="68" spans="2:6" hidden="1" x14ac:dyDescent="0.35">
      <c r="B68" s="21">
        <v>209.4213279600684</v>
      </c>
      <c r="C68" s="1" cm="1">
        <f t="array" ref="C68">_xll.XLT.REF.FLASH.PX($C$2,B68,0,"S",$C$3)</f>
        <v>4.1003252344681727</v>
      </c>
      <c r="D68" s="21"/>
      <c r="E68" s="1">
        <v>209.4213279600684</v>
      </c>
      <c r="F68" s="1" cm="1">
        <f t="array" ref="F68">_xll.XLT.REF.FLASH.PX($C$2,B68,1,"S",$C$3)</f>
        <v>4.8165382001464714</v>
      </c>
    </row>
    <row r="69" spans="2:6" hidden="1" x14ac:dyDescent="0.35">
      <c r="B69" s="21">
        <v>213.16088530671232</v>
      </c>
      <c r="C69" s="1" cm="1">
        <f t="array" ref="C69">_xll.XLT.REF.FLASH.PX($C$2,B69,0,"S",$C$3)</f>
        <v>4.1436302031291126</v>
      </c>
      <c r="D69" s="21"/>
      <c r="E69" s="1">
        <v>213.16088530671232</v>
      </c>
      <c r="F69" s="1" cm="1">
        <f t="array" ref="F69">_xll.XLT.REF.FLASH.PX($C$2,B69,1,"S",$C$3)</f>
        <v>4.7551092242917914</v>
      </c>
    </row>
    <row r="70" spans="2:6" hidden="1" x14ac:dyDescent="0.35">
      <c r="B70" s="21">
        <v>216.90044265335624</v>
      </c>
      <c r="C70" s="1" cm="1">
        <f t="array" ref="C70">_xll.XLT.REF.FLASH.PX($C$2,B70,0,"S",$C$3)</f>
        <v>4.203239593344561</v>
      </c>
      <c r="D70" s="21"/>
      <c r="E70" s="1">
        <v>216.90044265335624</v>
      </c>
      <c r="F70" s="1" cm="1">
        <f t="array" ref="F70">_xll.XLT.REF.FLASH.PX($C$2,B70,1,"S",$C$3)</f>
        <v>4.6715886428977882</v>
      </c>
    </row>
    <row r="71" spans="2:6" hidden="1" x14ac:dyDescent="0.35">
      <c r="B71" s="21">
        <v>220.64000000000016</v>
      </c>
      <c r="C71" s="1" cm="1">
        <f t="array" ref="C71">_xll.XLT.REF.FLASH.PX($C$2,B71,0,"S",$C$3)</f>
        <v>4.4069618923633609</v>
      </c>
      <c r="D71" s="21"/>
      <c r="E71" s="1">
        <v>220.64000000000016</v>
      </c>
      <c r="F71" s="1" cm="1">
        <f t="array" ref="F71">_xll.XLT.REF.FLASH.PX($C$2,B71,1,"S",$C$3)</f>
        <v>4.4069618923633609</v>
      </c>
    </row>
    <row r="72" spans="2:6" x14ac:dyDescent="0.35"/>
    <row r="73" spans="2:6" hidden="1" x14ac:dyDescent="0.35">
      <c r="B73" s="21"/>
    </row>
    <row r="74" spans="2:6" hidden="1" x14ac:dyDescent="0.35">
      <c r="B74" s="21"/>
    </row>
    <row r="75" spans="2:6" hidden="1" x14ac:dyDescent="0.35">
      <c r="B75" s="21"/>
    </row>
    <row r="76" spans="2:6" hidden="1" x14ac:dyDescent="0.35">
      <c r="B76" s="21"/>
    </row>
    <row r="77" spans="2:6" hidden="1" x14ac:dyDescent="0.35">
      <c r="B77" s="21"/>
    </row>
    <row r="78" spans="2:6" hidden="1" x14ac:dyDescent="0.35">
      <c r="B78" s="21"/>
    </row>
    <row r="79" spans="2:6" hidden="1" x14ac:dyDescent="0.35">
      <c r="B79" s="21"/>
    </row>
    <row r="80" spans="2:6" hidden="1" x14ac:dyDescent="0.35">
      <c r="B80" s="21"/>
    </row>
    <row r="81" spans="2:2" hidden="1" x14ac:dyDescent="0.35">
      <c r="B81" s="21"/>
    </row>
    <row r="82" spans="2:2" hidden="1" x14ac:dyDescent="0.35">
      <c r="B82" s="21"/>
    </row>
    <row r="83" spans="2:2" hidden="1" x14ac:dyDescent="0.35">
      <c r="B83" s="21"/>
    </row>
    <row r="84" spans="2:2" hidden="1" x14ac:dyDescent="0.35">
      <c r="B84" s="21"/>
    </row>
    <row r="85" spans="2:2" hidden="1" x14ac:dyDescent="0.35">
      <c r="B85" s="21"/>
    </row>
    <row r="86" spans="2:2" hidden="1" x14ac:dyDescent="0.35">
      <c r="B86" s="21"/>
    </row>
    <row r="87" spans="2:2" hidden="1" x14ac:dyDescent="0.35">
      <c r="B87" s="21"/>
    </row>
    <row r="88" spans="2:2" hidden="1" x14ac:dyDescent="0.35">
      <c r="B88" s="21"/>
    </row>
    <row r="89" spans="2:2" hidden="1" x14ac:dyDescent="0.35">
      <c r="B89" s="21"/>
    </row>
    <row r="90" spans="2:2" hidden="1" x14ac:dyDescent="0.35">
      <c r="B90" s="21"/>
    </row>
    <row r="91" spans="2:2" hidden="1" x14ac:dyDescent="0.35">
      <c r="B91" s="21"/>
    </row>
    <row r="92" spans="2:2" hidden="1" x14ac:dyDescent="0.35">
      <c r="B92" s="21"/>
    </row>
    <row r="93" spans="2:2" hidden="1" x14ac:dyDescent="0.35">
      <c r="B93" s="21"/>
    </row>
    <row r="94" spans="2:2" hidden="1" x14ac:dyDescent="0.35">
      <c r="B94" s="21"/>
    </row>
    <row r="95" spans="2:2" hidden="1" x14ac:dyDescent="0.35">
      <c r="B95" s="21"/>
    </row>
    <row r="96" spans="2:2" hidden="1" x14ac:dyDescent="0.35">
      <c r="B96" s="21"/>
    </row>
    <row r="97" spans="2:2" hidden="1" x14ac:dyDescent="0.35">
      <c r="B97" s="21"/>
    </row>
    <row r="98" spans="2:2" hidden="1" x14ac:dyDescent="0.35">
      <c r="B98" s="21"/>
    </row>
    <row r="99" spans="2:2" hidden="1" x14ac:dyDescent="0.35">
      <c r="B99" s="21"/>
    </row>
    <row r="100" spans="2:2" hidden="1" x14ac:dyDescent="0.35">
      <c r="B100" s="21"/>
    </row>
    <row r="101" spans="2:2" hidden="1" x14ac:dyDescent="0.35">
      <c r="B101" s="21"/>
    </row>
  </sheetData>
  <mergeCells count="2">
    <mergeCell ref="B10:C10"/>
    <mergeCell ref="E10:F10"/>
  </mergeCells>
  <dataValidations count="2">
    <dataValidation type="list" allowBlank="1" showInputMessage="1" showErrorMessage="1" sqref="C2" xr:uid="{60EC3919-2873-46F7-8DA4-7E273897C95B}">
      <formula1>"WATER,AMMONIA,CO2,R134A,R123,R32,OXYGEN,NITROGEN,METHANE,BUTANE"</formula1>
    </dataValidation>
    <dataValidation type="list" allowBlank="1" showInputMessage="1" showErrorMessage="1" sqref="C3" xr:uid="{182A7C3F-8834-470B-8347-FAAF726BBE5D}">
      <formula1>"SI,METRIC,IMPERIAL"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PT</vt:lpstr>
      <vt:lpstr>PH</vt:lpstr>
      <vt:lpstr>PS</vt:lpstr>
      <vt:lpstr>PU</vt:lpstr>
      <vt:lpstr>PV</vt:lpstr>
      <vt:lpstr>TS</vt:lpstr>
      <vt:lpstr>TV</vt:lpstr>
      <vt:lpstr>Px</vt:lpstr>
      <vt:lpstr>Tx</vt:lpstr>
      <vt:lpstr>SatCurve PT</vt:lpstr>
      <vt:lpstr>SatCurve PH</vt:lpstr>
      <vt:lpstr>SatCurve PS</vt:lpstr>
      <vt:lpstr>PH!Print_Area</vt:lpstr>
      <vt:lpstr>PS!Print_Area</vt:lpstr>
      <vt:lpstr>PT!Print_Area</vt:lpstr>
      <vt:lpstr>PU!Print_Area</vt:lpstr>
      <vt:lpstr>PV!Print_Area</vt:lpstr>
      <vt:lpstr>Px!Print_Area</vt:lpstr>
      <vt:lpstr>'SatCurve PH'!Print_Area</vt:lpstr>
      <vt:lpstr>'SatCurve PT'!Print_Area</vt:lpstr>
      <vt:lpstr>TS!Print_Area</vt:lpstr>
      <vt:lpstr>TV!Print_Area</vt:lpstr>
      <vt:lpstr>Tx!Print_Area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Balslev</dc:creator>
  <cp:lastModifiedBy>Kenneth Balslev</cp:lastModifiedBy>
  <cp:lastPrinted>2024-11-04T10:15:39Z</cp:lastPrinted>
  <dcterms:created xsi:type="dcterms:W3CDTF">2024-10-22T16:39:20Z</dcterms:created>
  <dcterms:modified xsi:type="dcterms:W3CDTF">2024-11-22T08:57:41Z</dcterms:modified>
</cp:coreProperties>
</file>